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app.xml" ContentType="application/vnd.openxmlformats-officedocument.extended-properties+xml"/>
  <Override PartName="/xl/ctrlProps/ctrlProp6.xml" ContentType="application/vnd.ms-excel.controlproperties+xml"/>
  <Override PartName="/xl/ctrlProps/ctrlProp5.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O:\03 貿易保険制度改正・新商品開発\01 制度改正\2023年度\2024年3月 CG委員会対応\様式改正\営業第一部\正式依頼\掲載用ファイル\"/>
    </mc:Choice>
  </mc:AlternateContent>
  <xr:revisionPtr revIDLastSave="0" documentId="13_ncr:1_{D17D0152-F741-4DCE-B8A2-1A7227ABC340}" xr6:coauthVersionLast="47" xr6:coauthVersionMax="47" xr10:uidLastSave="{00000000-0000-0000-0000-000000000000}"/>
  <workbookProtection workbookAlgorithmName="SHA-512" workbookHashValue="ug9xjv1tGBvSsR+xJFP1R2PVbYnG6ZO/BGj/1c9jfO4gj8ExXolWjX76Lsrk3ZkJQF7FjzS86MLB0vlnosHs/Q==" workbookSaltValue="oV4sBI4vXt8n7t7bBawQpg==" workbookSpinCount="100000" lockStructure="1"/>
  <bookViews>
    <workbookView xWindow="-120" yWindow="-120" windowWidth="29040" windowHeight="15990" xr2:uid="{00000000-000D-0000-FFFF-FFFF00000000}"/>
  </bookViews>
  <sheets>
    <sheet name="海投申込書" sheetId="10" r:id="rId1"/>
    <sheet name="別添 1" sheetId="11" r:id="rId2"/>
    <sheet name="別添２" sheetId="14" r:id="rId3"/>
    <sheet name="別添 3" sheetId="8" r:id="rId4"/>
    <sheet name="国名称" sheetId="13" r:id="rId5"/>
    <sheet name="通貨略称" sheetId="3" r:id="rId6"/>
    <sheet name="資産の所有者" sheetId="15" r:id="rId7"/>
    <sheet name="23年3月改正NEXI使用欄" sheetId="16" r:id="rId8"/>
    <sheet name="コントロール" sheetId="5" r:id="rId9"/>
    <sheet name="貼付用（申込書）" sheetId="6" r:id="rId10"/>
  </sheets>
  <externalReferences>
    <externalReference r:id="rId11"/>
    <externalReference r:id="rId12"/>
  </externalReferences>
  <definedNames>
    <definedName name="_xlnm._FilterDatabase" localSheetId="9" hidden="1">'貼付用（申込書）'!$B$5:$S$143</definedName>
    <definedName name="BCD共通">資産の所有者!#REF!</definedName>
    <definedName name="_xlnm.Print_Area" localSheetId="8">コントロール!$A$1:$V$60</definedName>
    <definedName name="_xlnm.Print_Area" localSheetId="0">海投申込書!$A$1:$U$183</definedName>
    <definedName name="_xlnm.Print_Area" localSheetId="9">'貼付用（申込書）'!$A$1:$S$168</definedName>
    <definedName name="_xlnm.Print_Area" localSheetId="1">'別添 1'!$A$1:$W$45</definedName>
    <definedName name="_xlnm.Print_Area" localSheetId="3">'別添 3'!$A$1:$AI$25</definedName>
    <definedName name="_xlnm.Print_Area" localSheetId="2">別添２!$A$1:$AH$43</definedName>
    <definedName name="_xlnm.Print_Titles" localSheetId="9">'貼付用（申込書）'!$1:$4</definedName>
    <definedName name="tuuka">[1]通貨略称!$A$1:$A$94</definedName>
    <definedName name="外貨の種類" localSheetId="1">#REF!</definedName>
    <definedName name="外貨の種類">通貨略称!$A$4:$A$94</definedName>
    <definedName name="国名称一覧">国名称!$A$2:$A$270</definedName>
    <definedName name="資産の保有者">資産の所有者!$A$2:$A$6</definedName>
    <definedName name="主要な資産">資産の所有者!#REF!</definedName>
    <definedName name="主要な事業資産">資産の所有者!#REF!</definedName>
    <definedName name="主要な事業資産B">資産の所有者!#REF!</definedName>
    <definedName name="主要な事業資産ＣＤ">資産の所有者!#REF!</definedName>
    <definedName name="主要な事業資産の明細">資産の所有者!#REF!</definedName>
    <definedName name="主要な事業資産等">資産の所有者!#REF!</definedName>
    <definedName name="通貨略称" localSheetId="4">[2]通貨略称!$A$1:$A$94</definedName>
    <definedName name="通貨略称" localSheetId="1">#REF!</definedName>
    <definedName name="通貨略称">通貨略称!$A$4:$A$94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10" l="1"/>
  <c r="Q5" i="10"/>
  <c r="J26" i="10"/>
  <c r="B46" i="5"/>
  <c r="W7" i="16"/>
  <c r="W6" i="16"/>
  <c r="S10" i="5"/>
  <c r="S9" i="5"/>
  <c r="R10" i="5"/>
  <c r="R9" i="5"/>
  <c r="Q10" i="5"/>
  <c r="Q9" i="5"/>
  <c r="P10" i="5"/>
  <c r="P9" i="5"/>
  <c r="O10" i="5"/>
  <c r="O9" i="5"/>
  <c r="N10" i="5"/>
  <c r="N9" i="5"/>
  <c r="M10" i="5"/>
  <c r="M9" i="5"/>
  <c r="L10" i="5"/>
  <c r="L9" i="5"/>
  <c r="K10" i="5"/>
  <c r="K9" i="5"/>
  <c r="B49" i="5"/>
  <c r="B54" i="5"/>
  <c r="D24" i="5"/>
  <c r="B45" i="5"/>
  <c r="D19" i="5"/>
  <c r="I22" i="16"/>
  <c r="D22" i="16"/>
  <c r="D21" i="16"/>
  <c r="N21" i="16"/>
  <c r="I21" i="16"/>
  <c r="B52" i="5"/>
  <c r="B51" i="5"/>
  <c r="B42" i="5"/>
  <c r="B43" i="5"/>
  <c r="B41" i="5"/>
  <c r="D21" i="5"/>
  <c r="D20" i="5"/>
  <c r="U61" i="10"/>
  <c r="T61" i="10"/>
  <c r="D18" i="5"/>
  <c r="D17" i="5"/>
  <c r="D16" i="5"/>
  <c r="D15" i="5"/>
  <c r="D14" i="5"/>
  <c r="D13" i="5"/>
  <c r="D12" i="5"/>
  <c r="D11" i="5"/>
  <c r="D10" i="5"/>
  <c r="D9" i="5"/>
  <c r="D8" i="5"/>
  <c r="D7" i="5"/>
  <c r="M5" i="5"/>
  <c r="D6" i="5"/>
  <c r="D5" i="5"/>
  <c r="D4" i="5"/>
  <c r="D3" i="5"/>
  <c r="D2" i="5"/>
  <c r="U27" i="10"/>
  <c r="T27" i="10"/>
  <c r="G26" i="10"/>
  <c r="D26" i="10"/>
  <c r="D26" i="16"/>
  <c r="B53" i="5"/>
  <c r="B34" i="5"/>
  <c r="B33" i="5"/>
  <c r="D52" i="10" l="1"/>
  <c r="AC165" i="10"/>
  <c r="Z165" i="10"/>
  <c r="AF164" i="10"/>
  <c r="AF163" i="10"/>
  <c r="AF162" i="10"/>
  <c r="O41" i="10"/>
  <c r="N41" i="6" s="1"/>
  <c r="G38" i="10"/>
  <c r="N44" i="6" s="1"/>
  <c r="L68" i="10"/>
  <c r="T67" i="10"/>
  <c r="N99" i="16"/>
  <c r="I99" i="16"/>
  <c r="D99" i="16"/>
  <c r="N98" i="16"/>
  <c r="I98" i="16"/>
  <c r="D98" i="16"/>
  <c r="N97" i="16"/>
  <c r="I97" i="16"/>
  <c r="D97" i="16"/>
  <c r="I27" i="16"/>
  <c r="H182" i="6" s="1"/>
  <c r="D27" i="16"/>
  <c r="I26" i="16"/>
  <c r="D181" i="6"/>
  <c r="S22" i="16"/>
  <c r="S21" i="16"/>
  <c r="P176" i="6" s="1"/>
  <c r="W8" i="16"/>
  <c r="W9" i="16" s="1"/>
  <c r="S7" i="16" s="1"/>
  <c r="K7" i="16"/>
  <c r="E5" i="16"/>
  <c r="E3" i="16"/>
  <c r="L176" i="6"/>
  <c r="H177" i="6"/>
  <c r="H176" i="6"/>
  <c r="D177" i="6"/>
  <c r="D176" i="6"/>
  <c r="O89" i="10"/>
  <c r="O203" i="6"/>
  <c r="O202" i="6"/>
  <c r="O201" i="6"/>
  <c r="M203" i="6"/>
  <c r="M202" i="6"/>
  <c r="M201" i="6"/>
  <c r="L202" i="6"/>
  <c r="L201" i="6"/>
  <c r="K202" i="6"/>
  <c r="K201" i="6"/>
  <c r="J202" i="6"/>
  <c r="J201" i="6"/>
  <c r="I202" i="6"/>
  <c r="I201" i="6"/>
  <c r="G202" i="6"/>
  <c r="G201" i="6"/>
  <c r="F202" i="6"/>
  <c r="F201" i="6"/>
  <c r="E202" i="6"/>
  <c r="E201" i="6"/>
  <c r="B28" i="5"/>
  <c r="O11" i="16" s="1"/>
  <c r="B29" i="5"/>
  <c r="J56" i="5"/>
  <c r="N57" i="6" s="1"/>
  <c r="R52" i="10"/>
  <c r="AE183" i="10" s="1"/>
  <c r="AC1" i="8"/>
  <c r="AD1" i="14"/>
  <c r="T1" i="11"/>
  <c r="AQ185" i="10"/>
  <c r="R130" i="10"/>
  <c r="L130" i="10"/>
  <c r="F130" i="10"/>
  <c r="R106" i="10"/>
  <c r="L106" i="10"/>
  <c r="F106" i="10"/>
  <c r="R118" i="10"/>
  <c r="L118" i="10"/>
  <c r="F118" i="10"/>
  <c r="A125" i="10"/>
  <c r="A113" i="10"/>
  <c r="A101" i="10"/>
  <c r="C53" i="10"/>
  <c r="A41" i="10"/>
  <c r="R86" i="10"/>
  <c r="I69" i="10"/>
  <c r="R69" i="10"/>
  <c r="N67" i="10"/>
  <c r="N37" i="6"/>
  <c r="A37" i="10"/>
  <c r="I41" i="10"/>
  <c r="AF175" i="10"/>
  <c r="AL175" i="10"/>
  <c r="AO175" i="10"/>
  <c r="AC176" i="10"/>
  <c r="AL176" i="10"/>
  <c r="AO176" i="10"/>
  <c r="AC177" i="10"/>
  <c r="AO177" i="10"/>
  <c r="AB178" i="10"/>
  <c r="AK179" i="10"/>
  <c r="AP179" i="10"/>
  <c r="AE180" i="10"/>
  <c r="AK180" i="10"/>
  <c r="AP180" i="10"/>
  <c r="AE181" i="10"/>
  <c r="AF184" i="10"/>
  <c r="AK181" i="10"/>
  <c r="AP181" i="10"/>
  <c r="AE182" i="10"/>
  <c r="AK182" i="10"/>
  <c r="AP182" i="10"/>
  <c r="Z183" i="10"/>
  <c r="AK183" i="10"/>
  <c r="AP183" i="10"/>
  <c r="AE184" i="10"/>
  <c r="AF185" i="10"/>
  <c r="AC186" i="10"/>
  <c r="AH186" i="10"/>
  <c r="AE188" i="10"/>
  <c r="AO188" i="10"/>
  <c r="AB189" i="10"/>
  <c r="AL189" i="10"/>
  <c r="AB190" i="10"/>
  <c r="AL190" i="10"/>
  <c r="B35" i="5"/>
  <c r="B36" i="5" s="1"/>
  <c r="P130" i="10"/>
  <c r="T38" i="10"/>
  <c r="N145" i="6"/>
  <c r="N153" i="6"/>
  <c r="N152" i="6"/>
  <c r="N151" i="6"/>
  <c r="N150" i="6"/>
  <c r="N149" i="6"/>
  <c r="N148" i="6"/>
  <c r="N147" i="6"/>
  <c r="N122" i="6"/>
  <c r="N140" i="6"/>
  <c r="N120" i="6"/>
  <c r="B55" i="5"/>
  <c r="B56" i="5" s="1"/>
  <c r="I19" i="5"/>
  <c r="J4" i="5"/>
  <c r="J5" i="5"/>
  <c r="T29" i="5"/>
  <c r="T37" i="5"/>
  <c r="S17" i="5"/>
  <c r="N159" i="6" s="1"/>
  <c r="R17" i="5"/>
  <c r="M159" i="6" s="1"/>
  <c r="Q17" i="5"/>
  <c r="L159" i="6" s="1"/>
  <c r="P17" i="5"/>
  <c r="K159" i="6" s="1"/>
  <c r="O17" i="5"/>
  <c r="J159" i="6" s="1"/>
  <c r="N17" i="5"/>
  <c r="I159" i="6" s="1"/>
  <c r="M17" i="5"/>
  <c r="H159" i="6" s="1"/>
  <c r="L17" i="5"/>
  <c r="G159" i="6" s="1"/>
  <c r="S16" i="5"/>
  <c r="N158" i="6" s="1"/>
  <c r="R16" i="5"/>
  <c r="M158" i="6" s="1"/>
  <c r="Q16" i="5"/>
  <c r="L158" i="6" s="1"/>
  <c r="P16" i="5"/>
  <c r="K158" i="6" s="1"/>
  <c r="O16" i="5"/>
  <c r="J158" i="6" s="1"/>
  <c r="N16" i="5"/>
  <c r="I158" i="6" s="1"/>
  <c r="S11" i="5"/>
  <c r="R11" i="5"/>
  <c r="Q11" i="5"/>
  <c r="P11" i="5"/>
  <c r="O11" i="5"/>
  <c r="N11" i="5"/>
  <c r="M11" i="5"/>
  <c r="M12" i="5" s="1"/>
  <c r="L11" i="5"/>
  <c r="K11" i="5"/>
  <c r="K12" i="5" s="1"/>
  <c r="S14" i="5"/>
  <c r="R14" i="5"/>
  <c r="Q14" i="5"/>
  <c r="P14" i="5"/>
  <c r="O14" i="5"/>
  <c r="N14" i="5"/>
  <c r="M14" i="5"/>
  <c r="L14" i="5"/>
  <c r="K14" i="5"/>
  <c r="I20" i="5"/>
  <c r="J17" i="5"/>
  <c r="E159" i="6" s="1"/>
  <c r="I17" i="5"/>
  <c r="B37" i="5"/>
  <c r="N56" i="6" s="1"/>
  <c r="J21" i="5"/>
  <c r="J19" i="5"/>
  <c r="B44" i="5"/>
  <c r="N72" i="6" s="1"/>
  <c r="N13" i="6"/>
  <c r="E24" i="5"/>
  <c r="E23" i="5"/>
  <c r="E14" i="5"/>
  <c r="E13" i="5"/>
  <c r="S12" i="5"/>
  <c r="R12" i="5"/>
  <c r="Q12" i="5"/>
  <c r="P12" i="5"/>
  <c r="O12" i="5"/>
  <c r="N12" i="5"/>
  <c r="L12" i="5"/>
  <c r="E12" i="5"/>
  <c r="E11" i="5"/>
  <c r="T10" i="5"/>
  <c r="T9" i="5"/>
  <c r="B39" i="5" s="1"/>
  <c r="N59" i="6" s="1"/>
  <c r="E7" i="5"/>
  <c r="K7" i="5"/>
  <c r="E6" i="5"/>
  <c r="E5" i="5"/>
  <c r="E4" i="5"/>
  <c r="I16" i="5"/>
  <c r="D158" i="6" s="1"/>
  <c r="E3" i="5"/>
  <c r="N141" i="6"/>
  <c r="N138" i="6"/>
  <c r="N137" i="6"/>
  <c r="N136" i="6"/>
  <c r="N135" i="6"/>
  <c r="N134" i="6"/>
  <c r="N133" i="6"/>
  <c r="N132" i="6"/>
  <c r="N131" i="6"/>
  <c r="N130" i="6"/>
  <c r="N129" i="6"/>
  <c r="N128" i="6"/>
  <c r="N127" i="6"/>
  <c r="N126" i="6"/>
  <c r="N125" i="6"/>
  <c r="N121" i="6"/>
  <c r="N109" i="6"/>
  <c r="N108" i="6"/>
  <c r="N107" i="6"/>
  <c r="N106" i="6"/>
  <c r="N105" i="6"/>
  <c r="N95" i="6"/>
  <c r="N91" i="6"/>
  <c r="N43" i="6"/>
  <c r="N40" i="6"/>
  <c r="N39" i="6"/>
  <c r="N36" i="6"/>
  <c r="N34" i="6"/>
  <c r="N33" i="6"/>
  <c r="N32" i="6"/>
  <c r="N31" i="6"/>
  <c r="N30" i="6"/>
  <c r="N28" i="6"/>
  <c r="N19" i="6"/>
  <c r="N17" i="6"/>
  <c r="N21" i="6" s="1"/>
  <c r="N9" i="6"/>
  <c r="J130" i="10"/>
  <c r="D130" i="10"/>
  <c r="A130" i="10"/>
  <c r="R128" i="10"/>
  <c r="S13" i="5" s="1"/>
  <c r="L128" i="10"/>
  <c r="R13" i="5" s="1"/>
  <c r="F128" i="10"/>
  <c r="Q13" i="5" s="1"/>
  <c r="R127" i="10"/>
  <c r="L127" i="10"/>
  <c r="F127" i="10"/>
  <c r="U126" i="10"/>
  <c r="O126" i="10"/>
  <c r="I126" i="10"/>
  <c r="P118" i="10"/>
  <c r="J118" i="10"/>
  <c r="D118" i="10"/>
  <c r="A118" i="10"/>
  <c r="R116" i="10"/>
  <c r="P13" i="5" s="1"/>
  <c r="L116" i="10"/>
  <c r="O13" i="5" s="1"/>
  <c r="F116" i="10"/>
  <c r="N13" i="5" s="1"/>
  <c r="R115" i="10"/>
  <c r="L115" i="10"/>
  <c r="F115" i="10"/>
  <c r="U114" i="10"/>
  <c r="O114" i="10"/>
  <c r="I114" i="10"/>
  <c r="P106" i="10"/>
  <c r="J106" i="10"/>
  <c r="D106" i="10"/>
  <c r="A106" i="10"/>
  <c r="R104" i="10"/>
  <c r="M13" i="5" s="1"/>
  <c r="L104" i="10"/>
  <c r="L13" i="5" s="1"/>
  <c r="F104" i="10"/>
  <c r="K13" i="5" s="1"/>
  <c r="R103" i="10"/>
  <c r="L103" i="10"/>
  <c r="F103" i="10"/>
  <c r="U102" i="10"/>
  <c r="M16" i="5" s="1"/>
  <c r="H158" i="6" s="1"/>
  <c r="O102" i="10"/>
  <c r="L16" i="5" s="1"/>
  <c r="G158" i="6" s="1"/>
  <c r="I102" i="10"/>
  <c r="K16" i="5" s="1"/>
  <c r="U69" i="10"/>
  <c r="L58" i="10"/>
  <c r="G54" i="10"/>
  <c r="G53" i="10"/>
  <c r="K4" i="5" s="1"/>
  <c r="K5" i="5" s="1"/>
  <c r="U53" i="10"/>
  <c r="M54" i="10"/>
  <c r="J53" i="5" s="1"/>
  <c r="N53" i="6" s="1"/>
  <c r="N89" i="6" s="1"/>
  <c r="U52" i="10"/>
  <c r="K3" i="5" s="1"/>
  <c r="Q51" i="10"/>
  <c r="U50" i="10"/>
  <c r="AH182" i="10" s="1"/>
  <c r="I42" i="10"/>
  <c r="J36" i="10"/>
  <c r="N35" i="6" s="1"/>
  <c r="A35" i="10"/>
  <c r="Z180" i="10" s="1"/>
  <c r="K32" i="10"/>
  <c r="N69" i="6"/>
  <c r="N70" i="6"/>
  <c r="N71" i="6"/>
  <c r="N73" i="6"/>
  <c r="N74" i="6"/>
  <c r="N77" i="6"/>
  <c r="N78" i="6"/>
  <c r="N86" i="6"/>
  <c r="N119" i="6"/>
  <c r="I165" i="6"/>
  <c r="I167" i="6"/>
  <c r="K17" i="5"/>
  <c r="F159" i="6" s="1"/>
  <c r="N76" i="6"/>
  <c r="E166" i="6"/>
  <c r="N75" i="6"/>
  <c r="N144" i="6"/>
  <c r="N146" i="6"/>
  <c r="J16" i="5"/>
  <c r="E158" i="6" s="1"/>
  <c r="J3" i="5"/>
  <c r="AF165" i="10" l="1"/>
  <c r="O42" i="10"/>
  <c r="R51" i="10" s="1"/>
  <c r="E4" i="16"/>
  <c r="S99" i="16"/>
  <c r="S97" i="16"/>
  <c r="S27" i="16"/>
  <c r="P182" i="6" s="1"/>
  <c r="K8" i="16"/>
  <c r="B30" i="5" s="1"/>
  <c r="N99" i="6" s="1"/>
  <c r="S26" i="16"/>
  <c r="P181" i="6" s="1"/>
  <c r="H181" i="6"/>
  <c r="S98" i="16"/>
  <c r="S23" i="16"/>
  <c r="D62" i="16" s="1"/>
  <c r="C186" i="6" s="1"/>
  <c r="P177" i="6"/>
  <c r="D182" i="6"/>
  <c r="O12" i="16"/>
  <c r="N112" i="6"/>
  <c r="N20" i="6"/>
  <c r="N87" i="6"/>
  <c r="N97" i="6"/>
  <c r="T17" i="5" a="1"/>
  <c r="T17" i="5" s="1"/>
  <c r="J45" i="5" s="1"/>
  <c r="J6" i="5"/>
  <c r="H41" i="10"/>
  <c r="AH181" i="10" s="1"/>
  <c r="AH180" i="10"/>
  <c r="I38" i="10"/>
  <c r="AH183" i="10"/>
  <c r="D159" i="6"/>
  <c r="N29" i="6"/>
  <c r="AP184" i="10"/>
  <c r="T14" i="5"/>
  <c r="N52" i="6"/>
  <c r="J7" i="5"/>
  <c r="P27" i="5"/>
  <c r="T16" i="5" a="1"/>
  <c r="T16" i="5" s="1"/>
  <c r="F158" i="6"/>
  <c r="U16" i="5" a="1"/>
  <c r="U16" i="5" s="1"/>
  <c r="J54" i="10" s="1"/>
  <c r="I21" i="5" s="1"/>
  <c r="U17" i="5" a="1"/>
  <c r="U17" i="5" s="1"/>
  <c r="P159" i="6" s="1"/>
  <c r="R33" i="5" l="1"/>
  <c r="I59" i="10" s="1"/>
  <c r="B57" i="5"/>
  <c r="N123" i="6" s="1"/>
  <c r="J54" i="5"/>
  <c r="N54" i="6" s="1"/>
  <c r="S100" i="16"/>
  <c r="J101" i="16" s="1"/>
  <c r="X100" i="16" s="1"/>
  <c r="S28" i="16"/>
  <c r="X28" i="16" s="1"/>
  <c r="S183" i="6" s="1"/>
  <c r="A68" i="16"/>
  <c r="L70" i="16" s="1"/>
  <c r="X23" i="16"/>
  <c r="P178" i="6"/>
  <c r="N42" i="6"/>
  <c r="O159" i="6"/>
  <c r="N38" i="6"/>
  <c r="N93" i="6"/>
  <c r="N100" i="6" s="1"/>
  <c r="B31" i="5"/>
  <c r="N94" i="6" s="1"/>
  <c r="N101" i="6" s="1"/>
  <c r="B38" i="5"/>
  <c r="L11" i="16" s="1"/>
  <c r="AP174" i="10"/>
  <c r="R37" i="5"/>
  <c r="A25" i="5"/>
  <c r="R29" i="5"/>
  <c r="P158" i="6"/>
  <c r="E164" i="6"/>
  <c r="M45" i="5"/>
  <c r="I164" i="6" s="1"/>
  <c r="B58" i="5"/>
  <c r="N142" i="6" s="1"/>
  <c r="O158" i="6"/>
  <c r="J44" i="5"/>
  <c r="I60" i="10" l="1"/>
  <c r="N88" i="6"/>
  <c r="N80" i="6"/>
  <c r="AI185" i="10"/>
  <c r="AL186" i="10" s="1"/>
  <c r="B40" i="5"/>
  <c r="N60" i="6" s="1"/>
  <c r="L12" i="16"/>
  <c r="I58" i="10"/>
  <c r="AO185" i="10" s="1"/>
  <c r="S178" i="6"/>
  <c r="G76" i="10"/>
  <c r="A192" i="6"/>
  <c r="N68" i="16"/>
  <c r="J192" i="6" s="1"/>
  <c r="E68" i="16"/>
  <c r="D192" i="6" s="1"/>
  <c r="AD68" i="16"/>
  <c r="Q192" i="6" s="1"/>
  <c r="B68" i="16"/>
  <c r="B192" i="6" s="1"/>
  <c r="AG68" i="16"/>
  <c r="R192" i="6" s="1"/>
  <c r="P183" i="6"/>
  <c r="D64" i="16"/>
  <c r="H68" i="16" s="1"/>
  <c r="F192" i="6" s="1"/>
  <c r="AJ68" i="16"/>
  <c r="S192" i="6" s="1"/>
  <c r="AM68" i="16"/>
  <c r="T192" i="6" s="1"/>
  <c r="G194" i="6"/>
  <c r="AS4" i="11"/>
  <c r="D79" i="10"/>
  <c r="N58" i="6"/>
  <c r="J46" i="5"/>
  <c r="E165" i="6" s="1"/>
  <c r="E163" i="6"/>
  <c r="M44" i="5"/>
  <c r="I163" i="6" s="1"/>
  <c r="J55" i="5"/>
  <c r="J22" i="5"/>
  <c r="AC185" i="10" s="1"/>
  <c r="B22" i="11" l="1"/>
  <c r="B21" i="11"/>
  <c r="G21" i="11" s="1"/>
  <c r="Z8" i="11"/>
  <c r="C188" i="6"/>
  <c r="K68" i="16"/>
  <c r="H192" i="6" s="1"/>
  <c r="L71" i="16"/>
  <c r="G195" i="6" s="1"/>
  <c r="AK6" i="11"/>
  <c r="C32" i="11" s="1"/>
  <c r="Z6" i="11"/>
  <c r="C39" i="11"/>
  <c r="AF23" i="11"/>
  <c r="Z23" i="11"/>
  <c r="Z16" i="11"/>
  <c r="AF6" i="11"/>
  <c r="AF16" i="11"/>
  <c r="N55" i="6"/>
  <c r="N90" i="6" s="1"/>
  <c r="J57" i="5"/>
  <c r="N143" i="6" s="1"/>
  <c r="C201" i="6" l="1"/>
  <c r="G22" i="11"/>
  <c r="C202" i="6" s="1"/>
  <c r="AP6" i="11"/>
  <c r="E69" i="16"/>
  <c r="D193" i="6" s="1"/>
  <c r="B202" i="6"/>
  <c r="X22" i="11"/>
  <c r="X21" i="11"/>
  <c r="B201" i="6"/>
  <c r="B5" i="11" l="1"/>
  <c r="J48" i="5"/>
  <c r="E167" i="6" s="1"/>
  <c r="J49" i="5" l="1"/>
  <c r="E168"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友石 康彦</author>
  </authors>
  <commentList>
    <comment ref="B8" authorId="0" shapeId="0" xr:uid="{00000000-0006-0000-0800-000001000000}">
      <text>
        <r>
          <rPr>
            <sz val="9"/>
            <color indexed="81"/>
            <rFont val="ＭＳ Ｐゴシック"/>
            <family val="3"/>
            <charset val="128"/>
          </rPr>
          <t>0016池田泉州銀行
1000東京海上日動火災保険
2000三井住友海上火災保険
3000損害保険ジャパン
4000あいおいﾆｯｾｲ同和損保
5000日本興亜損害保険
6000AIU保険会社
7000日立ｷｬﾋﾟﾀﾙ損害保険
8000共栄火災海上保険
9999上記以外</t>
        </r>
      </text>
    </comment>
  </commentList>
</comments>
</file>

<file path=xl/sharedStrings.xml><?xml version="1.0" encoding="utf-8"?>
<sst xmlns="http://schemas.openxmlformats.org/spreadsheetml/2006/main" count="2939" uniqueCount="1674">
  <si>
    <t>別紙様式第１  その１</t>
    <phoneticPr fontId="2"/>
  </si>
  <si>
    <t>海外投資（株式等）保険申込書</t>
    <phoneticPr fontId="2"/>
  </si>
  <si>
    <t>印</t>
    <rPh sb="0" eb="1">
      <t>イン</t>
    </rPh>
    <phoneticPr fontId="2"/>
  </si>
  <si>
    <t>主たる事業内容</t>
    <rPh sb="0" eb="1">
      <t>シュ</t>
    </rPh>
    <rPh sb="3" eb="5">
      <t>ジギョウ</t>
    </rPh>
    <rPh sb="5" eb="7">
      <t>ナイヨウ</t>
    </rPh>
    <phoneticPr fontId="2"/>
  </si>
  <si>
    <t>別紙様式第１  その３</t>
    <phoneticPr fontId="2"/>
  </si>
  <si>
    <t>）</t>
    <phoneticPr fontId="2"/>
  </si>
  <si>
    <t>投資先国（地域）</t>
    <rPh sb="0" eb="3">
      <t>トウシサキ</t>
    </rPh>
    <rPh sb="3" eb="4">
      <t>コク</t>
    </rPh>
    <rPh sb="5" eb="7">
      <t>チイキ</t>
    </rPh>
    <phoneticPr fontId="2"/>
  </si>
  <si>
    <t>事業地国（地域）</t>
    <rPh sb="0" eb="2">
      <t>ジギョウ</t>
    </rPh>
    <rPh sb="2" eb="4">
      <t>チコク</t>
    </rPh>
    <rPh sb="5" eb="7">
      <t>チイキ</t>
    </rPh>
    <phoneticPr fontId="2"/>
  </si>
  <si>
    <t>投資の形態</t>
    <rPh sb="0" eb="2">
      <t>トウシ</t>
    </rPh>
    <rPh sb="3" eb="5">
      <t>ケイタイ</t>
    </rPh>
    <phoneticPr fontId="2"/>
  </si>
  <si>
    <t>保険申込の形態</t>
    <rPh sb="0" eb="2">
      <t>ホケン</t>
    </rPh>
    <rPh sb="2" eb="4">
      <t>モウシコミ</t>
    </rPh>
    <rPh sb="5" eb="7">
      <t>ケイタイ</t>
    </rPh>
    <phoneticPr fontId="2"/>
  </si>
  <si>
    <t>法人の種類</t>
    <rPh sb="0" eb="2">
      <t>ホウジン</t>
    </rPh>
    <rPh sb="3" eb="5">
      <t>シュルイ</t>
    </rPh>
    <phoneticPr fontId="2"/>
  </si>
  <si>
    <t>額面金額：</t>
    <rPh sb="0" eb="2">
      <t>ガクメン</t>
    </rPh>
    <rPh sb="2" eb="4">
      <t>キンガク</t>
    </rPh>
    <phoneticPr fontId="2"/>
  </si>
  <si>
    <t>／株</t>
    <rPh sb="1" eb="2">
      <t>カブ</t>
    </rPh>
    <phoneticPr fontId="2"/>
  </si>
  <si>
    <t>年</t>
    <rPh sb="0" eb="1">
      <t>ネン</t>
    </rPh>
    <phoneticPr fontId="2"/>
  </si>
  <si>
    <t>投資の動機
ならびに目的等</t>
    <rPh sb="0" eb="2">
      <t>トウシ</t>
    </rPh>
    <rPh sb="3" eb="5">
      <t>ドウキ</t>
    </rPh>
    <rPh sb="10" eb="12">
      <t>モクテキ</t>
    </rPh>
    <rPh sb="12" eb="13">
      <t>トウ</t>
    </rPh>
    <phoneticPr fontId="2"/>
  </si>
  <si>
    <t>％</t>
    <phoneticPr fontId="2"/>
  </si>
  <si>
    <t>別紙様式第１  その２</t>
    <phoneticPr fontId="2"/>
  </si>
  <si>
    <t>登記住所（英文）</t>
    <rPh sb="0" eb="2">
      <t>トウキ</t>
    </rPh>
    <rPh sb="2" eb="4">
      <t>ジュウショ</t>
    </rPh>
    <rPh sb="5" eb="7">
      <t>エイブン</t>
    </rPh>
    <phoneticPr fontId="2"/>
  </si>
  <si>
    <t>（ バイヤーコード ：</t>
    <phoneticPr fontId="2"/>
  </si>
  <si>
    <t>円／</t>
    <rPh sb="0" eb="1">
      <t>エン</t>
    </rPh>
    <phoneticPr fontId="2"/>
  </si>
  <si>
    <t>円</t>
    <rPh sb="0" eb="1">
      <t>エン</t>
    </rPh>
    <phoneticPr fontId="2"/>
  </si>
  <si>
    <t>保険期間</t>
    <rPh sb="0" eb="2">
      <t>ホケン</t>
    </rPh>
    <rPh sb="2" eb="4">
      <t>キカン</t>
    </rPh>
    <phoneticPr fontId="2"/>
  </si>
  <si>
    <t>てん補対象範囲のタイプ</t>
    <rPh sb="2" eb="3">
      <t>ポ</t>
    </rPh>
    <rPh sb="3" eb="5">
      <t>タイショウ</t>
    </rPh>
    <rPh sb="5" eb="7">
      <t>ハンイ</t>
    </rPh>
    <phoneticPr fontId="2"/>
  </si>
  <si>
    <t>１．投資プロジェクトの概要</t>
    <rPh sb="2" eb="4">
      <t>トウシ</t>
    </rPh>
    <rPh sb="11" eb="13">
      <t>ガイヨウ</t>
    </rPh>
    <phoneticPr fontId="2"/>
  </si>
  <si>
    <t>２．投資先企業（被保険投資の相手方）の概要</t>
    <rPh sb="2" eb="5">
      <t>トウシサキ</t>
    </rPh>
    <rPh sb="5" eb="7">
      <t>キギョウ</t>
    </rPh>
    <rPh sb="8" eb="9">
      <t>ヒ</t>
    </rPh>
    <rPh sb="9" eb="11">
      <t>ホケン</t>
    </rPh>
    <rPh sb="11" eb="13">
      <t>トウシ</t>
    </rPh>
    <rPh sb="14" eb="17">
      <t>アイテガタ</t>
    </rPh>
    <rPh sb="19" eb="21">
      <t>ガイヨウ</t>
    </rPh>
    <phoneticPr fontId="2"/>
  </si>
  <si>
    <t>５．保険のお申込み内容</t>
    <rPh sb="2" eb="4">
      <t>ホケン</t>
    </rPh>
    <rPh sb="6" eb="8">
      <t>モウシコミ</t>
    </rPh>
    <rPh sb="9" eb="11">
      <t>ナイヨウ</t>
    </rPh>
    <phoneticPr fontId="2"/>
  </si>
  <si>
    <t>てん補事由</t>
    <rPh sb="2" eb="3">
      <t>ポ</t>
    </rPh>
    <rPh sb="3" eb="5">
      <t>ジユウ</t>
    </rPh>
    <phoneticPr fontId="2"/>
  </si>
  <si>
    <t>年目からの付保を希望</t>
    <rPh sb="0" eb="2">
      <t>ネンメ</t>
    </rPh>
    <rPh sb="5" eb="7">
      <t>フホ</t>
    </rPh>
    <rPh sb="8" eb="10">
      <t>キボウ</t>
    </rPh>
    <phoneticPr fontId="2"/>
  </si>
  <si>
    <t>配当金の
お申込内容</t>
    <rPh sb="0" eb="3">
      <t>ハイトウキン</t>
    </rPh>
    <rPh sb="6" eb="8">
      <t>モウシコミ</t>
    </rPh>
    <rPh sb="8" eb="10">
      <t>ナイヨウ</t>
    </rPh>
    <phoneticPr fontId="2"/>
  </si>
  <si>
    <t>配当部分（除く非償還型）：</t>
    <rPh sb="0" eb="2">
      <t>ハイトウ</t>
    </rPh>
    <rPh sb="2" eb="4">
      <t>ブブン</t>
    </rPh>
    <rPh sb="5" eb="6">
      <t>ノゾ</t>
    </rPh>
    <rPh sb="7" eb="8">
      <t>ヒ</t>
    </rPh>
    <rPh sb="8" eb="10">
      <t>ショウカン</t>
    </rPh>
    <rPh sb="10" eb="11">
      <t>カタ</t>
    </rPh>
    <phoneticPr fontId="2"/>
  </si>
  <si>
    <t>損失を受けるおそれのある重要な事実</t>
    <rPh sb="0" eb="2">
      <t>ソンシツ</t>
    </rPh>
    <rPh sb="3" eb="4">
      <t>ウ</t>
    </rPh>
    <rPh sb="12" eb="14">
      <t>ジュウヨウ</t>
    </rPh>
    <rPh sb="15" eb="17">
      <t>ジジツ</t>
    </rPh>
    <phoneticPr fontId="2"/>
  </si>
  <si>
    <t>その他</t>
    <rPh sb="2" eb="3">
      <t>タ</t>
    </rPh>
    <phoneticPr fontId="2"/>
  </si>
  <si>
    <t>事業内容：</t>
    <rPh sb="0" eb="2">
      <t>ジギョウ</t>
    </rPh>
    <rPh sb="2" eb="4">
      <t>ナイヨウ</t>
    </rPh>
    <phoneticPr fontId="2"/>
  </si>
  <si>
    <t>資本金：</t>
    <rPh sb="0" eb="3">
      <t>シホンキン</t>
    </rPh>
    <phoneticPr fontId="2"/>
  </si>
  <si>
    <t>百万円</t>
    <rPh sb="0" eb="1">
      <t>ヒャク</t>
    </rPh>
    <rPh sb="1" eb="3">
      <t>マンエン</t>
    </rPh>
    <phoneticPr fontId="2"/>
  </si>
  <si>
    <t>従業員数：</t>
    <rPh sb="0" eb="3">
      <t>ジュウギョウイン</t>
    </rPh>
    <rPh sb="3" eb="4">
      <t>スウ</t>
    </rPh>
    <phoneticPr fontId="2"/>
  </si>
  <si>
    <t>人</t>
    <rPh sb="0" eb="1">
      <t>ニン</t>
    </rPh>
    <phoneticPr fontId="2"/>
  </si>
  <si>
    <t>部署名：</t>
    <rPh sb="0" eb="3">
      <t>ブショメイ</t>
    </rPh>
    <phoneticPr fontId="2"/>
  </si>
  <si>
    <t>担当者氏名：</t>
    <rPh sb="0" eb="3">
      <t>タントウシャ</t>
    </rPh>
    <rPh sb="3" eb="5">
      <t>シメイ</t>
    </rPh>
    <phoneticPr fontId="2"/>
  </si>
  <si>
    <t>メールアドレス：</t>
    <phoneticPr fontId="2"/>
  </si>
  <si>
    <t>ＴＥＬ：</t>
    <phoneticPr fontId="2"/>
  </si>
  <si>
    <t>ＦＡＸ：</t>
    <phoneticPr fontId="2"/>
  </si>
  <si>
    <t>00-0000-0000</t>
    <phoneticPr fontId="2"/>
  </si>
  <si>
    <t>１．</t>
    <phoneticPr fontId="2"/>
  </si>
  <si>
    <t>２．</t>
    <phoneticPr fontId="2"/>
  </si>
  <si>
    <t>事業国における投資許可の取得</t>
    <rPh sb="0" eb="2">
      <t>ジギョウ</t>
    </rPh>
    <rPh sb="2" eb="3">
      <t>クニ</t>
    </rPh>
    <rPh sb="7" eb="9">
      <t>トウシ</t>
    </rPh>
    <rPh sb="9" eb="11">
      <t>キョカ</t>
    </rPh>
    <rPh sb="12" eb="14">
      <t>シュトク</t>
    </rPh>
    <phoneticPr fontId="2"/>
  </si>
  <si>
    <t>株</t>
    <rPh sb="0" eb="1">
      <t>カブ</t>
    </rPh>
    <phoneticPr fontId="2"/>
  </si>
  <si>
    <t>合計</t>
    <rPh sb="0" eb="2">
      <t>ゴウケイ</t>
    </rPh>
    <phoneticPr fontId="2"/>
  </si>
  <si>
    <t>所有の形態</t>
    <rPh sb="0" eb="2">
      <t>ショユウ</t>
    </rPh>
    <rPh sb="3" eb="5">
      <t>ケイタイ</t>
    </rPh>
    <phoneticPr fontId="2"/>
  </si>
  <si>
    <t>３．</t>
    <phoneticPr fontId="2"/>
  </si>
  <si>
    <t>４．</t>
    <phoneticPr fontId="2"/>
  </si>
  <si>
    <t>５．</t>
    <phoneticPr fontId="2"/>
  </si>
  <si>
    <t>USD</t>
  </si>
  <si>
    <t>決算書上の通貨を選択：</t>
    <rPh sb="0" eb="3">
      <t>ケッサンショ</t>
    </rPh>
    <rPh sb="3" eb="4">
      <t>ジョウ</t>
    </rPh>
    <rPh sb="5" eb="7">
      <t>ツウカ</t>
    </rPh>
    <rPh sb="8" eb="10">
      <t>センタク</t>
    </rPh>
    <phoneticPr fontId="2"/>
  </si>
  <si>
    <t>持分所有の形態</t>
    <rPh sb="0" eb="2">
      <t>モチブン</t>
    </rPh>
    <rPh sb="2" eb="4">
      <t>ショユウ</t>
    </rPh>
    <rPh sb="5" eb="7">
      <t>ケイタイ</t>
    </rPh>
    <phoneticPr fontId="2"/>
  </si>
  <si>
    <t>対価の設定方法</t>
    <rPh sb="0" eb="2">
      <t>タイカ</t>
    </rPh>
    <rPh sb="3" eb="5">
      <t>セッテイ</t>
    </rPh>
    <rPh sb="5" eb="7">
      <t>ホウホウ</t>
    </rPh>
    <phoneticPr fontId="2"/>
  </si>
  <si>
    <t>純資産額</t>
    <rPh sb="0" eb="3">
      <t>ジュンシサン</t>
    </rPh>
    <rPh sb="3" eb="4">
      <t>ガク</t>
    </rPh>
    <phoneticPr fontId="2"/>
  </si>
  <si>
    <t>【演算】</t>
    <rPh sb="1" eb="3">
      <t>エンザン</t>
    </rPh>
    <phoneticPr fontId="2"/>
  </si>
  <si>
    <t>為替換算率</t>
    <rPh sb="0" eb="2">
      <t>カワセ</t>
    </rPh>
    <rPh sb="2" eb="5">
      <t>カンサンリツ</t>
    </rPh>
    <phoneticPr fontId="2"/>
  </si>
  <si>
    <t>申込月１日</t>
    <rPh sb="0" eb="2">
      <t>モウシコミ</t>
    </rPh>
    <rPh sb="2" eb="3">
      <t>ツキ</t>
    </rPh>
    <rPh sb="4" eb="5">
      <t>ニチ</t>
    </rPh>
    <phoneticPr fontId="2"/>
  </si>
  <si>
    <t>証券記載</t>
    <rPh sb="0" eb="2">
      <t>ショウケン</t>
    </rPh>
    <rPh sb="2" eb="4">
      <t>キサイ</t>
    </rPh>
    <phoneticPr fontId="2"/>
  </si>
  <si>
    <t>てん補対象範囲</t>
    <rPh sb="2" eb="3">
      <t>ポ</t>
    </rPh>
    <rPh sb="3" eb="5">
      <t>タイショウ</t>
    </rPh>
    <rPh sb="5" eb="7">
      <t>ハンイ</t>
    </rPh>
    <phoneticPr fontId="2"/>
  </si>
  <si>
    <t>非償還型</t>
    <rPh sb="0" eb="1">
      <t>ヒ</t>
    </rPh>
    <rPh sb="1" eb="3">
      <t>ショウカン</t>
    </rPh>
    <rPh sb="3" eb="4">
      <t>ガタ</t>
    </rPh>
    <phoneticPr fontId="2"/>
  </si>
  <si>
    <t>送金方法</t>
    <rPh sb="0" eb="2">
      <t>ソウキン</t>
    </rPh>
    <rPh sb="2" eb="4">
      <t>ホウホウ</t>
    </rPh>
    <phoneticPr fontId="2"/>
  </si>
  <si>
    <t>送金は１回のみ</t>
    <rPh sb="0" eb="2">
      <t>ソウキン</t>
    </rPh>
    <rPh sb="4" eb="5">
      <t>カイ</t>
    </rPh>
    <phoneticPr fontId="2"/>
  </si>
  <si>
    <t>送金日：</t>
    <rPh sb="0" eb="2">
      <t>ソウキン</t>
    </rPh>
    <rPh sb="2" eb="3">
      <t>ビ</t>
    </rPh>
    <phoneticPr fontId="2"/>
  </si>
  <si>
    <t xml:space="preserve">区分1
</t>
    <rPh sb="0" eb="2">
      <t>クブン</t>
    </rPh>
    <phoneticPr fontId="2"/>
  </si>
  <si>
    <t xml:space="preserve">区分2
</t>
    <rPh sb="0" eb="2">
      <t>クブン</t>
    </rPh>
    <phoneticPr fontId="2"/>
  </si>
  <si>
    <t xml:space="preserve">区分3
</t>
    <rPh sb="0" eb="2">
      <t>クブン</t>
    </rPh>
    <phoneticPr fontId="2"/>
  </si>
  <si>
    <t>送金予定：</t>
    <rPh sb="0" eb="2">
      <t>ソウキン</t>
    </rPh>
    <rPh sb="2" eb="4">
      <t>ヨテイ</t>
    </rPh>
    <phoneticPr fontId="2"/>
  </si>
  <si>
    <t>単独で選択された場合</t>
    <rPh sb="0" eb="2">
      <t>タンドク</t>
    </rPh>
    <rPh sb="3" eb="5">
      <t>センタク</t>
    </rPh>
    <rPh sb="8" eb="10">
      <t>バアイ</t>
    </rPh>
    <phoneticPr fontId="2"/>
  </si>
  <si>
    <t>複合した場合</t>
    <rPh sb="0" eb="2">
      <t>フクゴウ</t>
    </rPh>
    <rPh sb="4" eb="6">
      <t>バアイ</t>
    </rPh>
    <phoneticPr fontId="2"/>
  </si>
  <si>
    <t>対象となる送金（１）</t>
    <rPh sb="0" eb="2">
      <t>タイショウ</t>
    </rPh>
    <rPh sb="5" eb="7">
      <t>ソウキン</t>
    </rPh>
    <phoneticPr fontId="2"/>
  </si>
  <si>
    <t>対象となる送金（２）</t>
    <rPh sb="0" eb="2">
      <t>タイショウ</t>
    </rPh>
    <rPh sb="5" eb="7">
      <t>ソウキン</t>
    </rPh>
    <phoneticPr fontId="2"/>
  </si>
  <si>
    <t>対象となる送金（３）</t>
    <rPh sb="0" eb="2">
      <t>タイショウ</t>
    </rPh>
    <rPh sb="5" eb="7">
      <t>ソウキン</t>
    </rPh>
    <phoneticPr fontId="2"/>
  </si>
  <si>
    <t>対象となる送金（４）</t>
    <rPh sb="0" eb="2">
      <t>タイショウ</t>
    </rPh>
    <rPh sb="5" eb="7">
      <t>ソウキン</t>
    </rPh>
    <phoneticPr fontId="2"/>
  </si>
  <si>
    <t>対象となる送金（５）</t>
    <rPh sb="0" eb="2">
      <t>タイショウ</t>
    </rPh>
    <rPh sb="5" eb="7">
      <t>ソウキン</t>
    </rPh>
    <phoneticPr fontId="2"/>
  </si>
  <si>
    <t>対象となる送金（６）</t>
    <rPh sb="0" eb="2">
      <t>タイショウ</t>
    </rPh>
    <rPh sb="5" eb="7">
      <t>ソウキン</t>
    </rPh>
    <phoneticPr fontId="2"/>
  </si>
  <si>
    <t>対象となる送金（７）</t>
    <rPh sb="0" eb="2">
      <t>タイショウ</t>
    </rPh>
    <rPh sb="5" eb="7">
      <t>ソウキン</t>
    </rPh>
    <phoneticPr fontId="2"/>
  </si>
  <si>
    <t>対象となる送金（８）</t>
    <rPh sb="0" eb="2">
      <t>タイショウ</t>
    </rPh>
    <rPh sb="5" eb="7">
      <t>ソウキン</t>
    </rPh>
    <phoneticPr fontId="2"/>
  </si>
  <si>
    <t>対象となる送金（９）</t>
    <rPh sb="0" eb="2">
      <t>タイショウ</t>
    </rPh>
    <rPh sb="5" eb="7">
      <t>ソウキン</t>
    </rPh>
    <phoneticPr fontId="2"/>
  </si>
  <si>
    <t>送金(1)</t>
    <rPh sb="0" eb="2">
      <t>ソウキン</t>
    </rPh>
    <phoneticPr fontId="2"/>
  </si>
  <si>
    <t>送金(2)</t>
    <rPh sb="0" eb="2">
      <t>ソウキン</t>
    </rPh>
    <phoneticPr fontId="2"/>
  </si>
  <si>
    <t>送金(3)</t>
    <rPh sb="0" eb="2">
      <t>ソウキン</t>
    </rPh>
    <phoneticPr fontId="2"/>
  </si>
  <si>
    <t>送金(4)</t>
    <rPh sb="0" eb="2">
      <t>ソウキン</t>
    </rPh>
    <phoneticPr fontId="2"/>
  </si>
  <si>
    <t>送金(5)</t>
    <rPh sb="0" eb="2">
      <t>ソウキン</t>
    </rPh>
    <phoneticPr fontId="2"/>
  </si>
  <si>
    <t>送金(6)</t>
    <rPh sb="0" eb="2">
      <t>ソウキン</t>
    </rPh>
    <phoneticPr fontId="2"/>
  </si>
  <si>
    <t>送金(7)</t>
    <rPh sb="0" eb="2">
      <t>ソウキン</t>
    </rPh>
    <phoneticPr fontId="2"/>
  </si>
  <si>
    <t>送金(8)</t>
    <rPh sb="0" eb="2">
      <t>ソウキン</t>
    </rPh>
    <phoneticPr fontId="2"/>
  </si>
  <si>
    <t>送金(9)</t>
    <rPh sb="0" eb="2">
      <t>ソウキン</t>
    </rPh>
    <phoneticPr fontId="2"/>
  </si>
  <si>
    <t>送金は複数回</t>
    <rPh sb="0" eb="2">
      <t>ソウキン</t>
    </rPh>
    <rPh sb="3" eb="5">
      <t>フクスウ</t>
    </rPh>
    <rPh sb="5" eb="6">
      <t>カイ</t>
    </rPh>
    <phoneticPr fontId="2"/>
  </si>
  <si>
    <t>送金は複数回</t>
    <rPh sb="0" eb="2">
      <t>ソウキン</t>
    </rPh>
    <rPh sb="3" eb="6">
      <t>フクスウカイ</t>
    </rPh>
    <phoneticPr fontId="2"/>
  </si>
  <si>
    <t>TRUE条件</t>
    <rPh sb="4" eb="6">
      <t>ジョウケン</t>
    </rPh>
    <phoneticPr fontId="2"/>
  </si>
  <si>
    <t>純資産額（建値）：</t>
    <rPh sb="0" eb="3">
      <t>ジュンシサン</t>
    </rPh>
    <rPh sb="3" eb="4">
      <t>ガク</t>
    </rPh>
    <rPh sb="5" eb="7">
      <t>タテネ</t>
    </rPh>
    <phoneticPr fontId="2"/>
  </si>
  <si>
    <t>純資産持分額</t>
    <rPh sb="0" eb="3">
      <t>ジュンシサン</t>
    </rPh>
    <rPh sb="3" eb="5">
      <t>モチブン</t>
    </rPh>
    <rPh sb="5" eb="6">
      <t>ガク</t>
    </rPh>
    <phoneticPr fontId="2"/>
  </si>
  <si>
    <t>リンク結果の
数値フラッグ</t>
    <rPh sb="3" eb="5">
      <t>ケッカ</t>
    </rPh>
    <rPh sb="7" eb="9">
      <t>スウチ</t>
    </rPh>
    <phoneticPr fontId="2"/>
  </si>
  <si>
    <t>判定数値</t>
    <rPh sb="0" eb="2">
      <t>ハンテイ</t>
    </rPh>
    <rPh sb="2" eb="4">
      <t>スウチ</t>
    </rPh>
    <phoneticPr fontId="2"/>
  </si>
  <si>
    <t>判定数値：</t>
    <rPh sb="0" eb="2">
      <t>ハンテイ</t>
    </rPh>
    <rPh sb="2" eb="4">
      <t>スウチ</t>
    </rPh>
    <phoneticPr fontId="2"/>
  </si>
  <si>
    <t>＜対価の額①のIF式＞</t>
    <rPh sb="1" eb="3">
      <t>タイカ</t>
    </rPh>
    <rPh sb="4" eb="5">
      <t>ガク</t>
    </rPh>
    <rPh sb="9" eb="10">
      <t>シキ</t>
    </rPh>
    <phoneticPr fontId="2"/>
  </si>
  <si>
    <t>＜対価の額③のIF式＞</t>
    <rPh sb="1" eb="3">
      <t>タイカ</t>
    </rPh>
    <rPh sb="4" eb="5">
      <t>ガク</t>
    </rPh>
    <rPh sb="9" eb="10">
      <t>シキ</t>
    </rPh>
    <phoneticPr fontId="2"/>
  </si>
  <si>
    <t>人中</t>
    <rPh sb="0" eb="1">
      <t>ニン</t>
    </rPh>
    <rPh sb="1" eb="2">
      <t>チュウ</t>
    </rPh>
    <phoneticPr fontId="2"/>
  </si>
  <si>
    <t>純資産持分額  【演算】：</t>
    <rPh sb="0" eb="3">
      <t>ジュンシサン</t>
    </rPh>
    <rPh sb="3" eb="5">
      <t>モチブン</t>
    </rPh>
    <rPh sb="5" eb="6">
      <t>ガク</t>
    </rPh>
    <rPh sb="9" eb="11">
      <t>エンザン</t>
    </rPh>
    <phoneticPr fontId="2"/>
  </si>
  <si>
    <t>送金完了：</t>
    <rPh sb="0" eb="2">
      <t>ソウキン</t>
    </rPh>
    <rPh sb="2" eb="4">
      <t>カンリョウ</t>
    </rPh>
    <phoneticPr fontId="2"/>
  </si>
  <si>
    <t>（資本金＋資本準備金等）</t>
    <rPh sb="1" eb="4">
      <t>シホンキン</t>
    </rPh>
    <rPh sb="5" eb="7">
      <t>シホン</t>
    </rPh>
    <rPh sb="7" eb="10">
      <t>ジュンビキン</t>
    </rPh>
    <rPh sb="10" eb="11">
      <t>トウ</t>
    </rPh>
    <phoneticPr fontId="2"/>
  </si>
  <si>
    <t>建値</t>
    <rPh sb="0" eb="2">
      <t>タテネ</t>
    </rPh>
    <phoneticPr fontId="2"/>
  </si>
  <si>
    <t>更新前の証券番号を記入してください</t>
    <rPh sb="0" eb="3">
      <t>コウシンマエ</t>
    </rPh>
    <rPh sb="4" eb="6">
      <t>ショウケン</t>
    </rPh>
    <rPh sb="6" eb="8">
      <t>バンゴウ</t>
    </rPh>
    <rPh sb="9" eb="11">
      <t>キニュウ</t>
    </rPh>
    <phoneticPr fontId="2"/>
  </si>
  <si>
    <t>出資持分</t>
    <rPh sb="0" eb="2">
      <t>シュッシ</t>
    </rPh>
    <rPh sb="2" eb="3">
      <t>モ</t>
    </rPh>
    <rPh sb="3" eb="4">
      <t>ブン</t>
    </rPh>
    <phoneticPr fontId="2"/>
  </si>
  <si>
    <t>投資先企業名称
（英文）</t>
    <rPh sb="0" eb="3">
      <t>トウシサキ</t>
    </rPh>
    <rPh sb="3" eb="5">
      <t>キギョウ</t>
    </rPh>
    <rPh sb="5" eb="7">
      <t>メイショウ</t>
    </rPh>
    <rPh sb="9" eb="11">
      <t>エイブン</t>
    </rPh>
    <phoneticPr fontId="2"/>
  </si>
  <si>
    <t>バイヤーコードの登録については「海外商社（バイヤー）登録」を参照してください</t>
    <rPh sb="26" eb="28">
      <t>トウロク</t>
    </rPh>
    <phoneticPr fontId="2"/>
  </si>
  <si>
    <t>　【保険申込書の記入要領】</t>
    <rPh sb="2" eb="4">
      <t>ホケン</t>
    </rPh>
    <rPh sb="4" eb="7">
      <t>モウシコミショ</t>
    </rPh>
    <rPh sb="8" eb="10">
      <t>キニュウ</t>
    </rPh>
    <rPh sb="10" eb="12">
      <t>ヨウリョウ</t>
    </rPh>
    <phoneticPr fontId="2"/>
  </si>
  <si>
    <t>ホームページの登録手続画面へ→</t>
    <rPh sb="7" eb="9">
      <t>トウロク</t>
    </rPh>
    <rPh sb="9" eb="11">
      <t>テツヅキ</t>
    </rPh>
    <rPh sb="11" eb="13">
      <t>ガメン</t>
    </rPh>
    <phoneticPr fontId="2"/>
  </si>
  <si>
    <t>設定付保割合</t>
    <rPh sb="0" eb="2">
      <t>セッテイ</t>
    </rPh>
    <rPh sb="2" eb="4">
      <t>フホ</t>
    </rPh>
    <rPh sb="4" eb="6">
      <t>ワリアイ</t>
    </rPh>
    <phoneticPr fontId="2"/>
  </si>
  <si>
    <t>元本部分：</t>
    <rPh sb="0" eb="2">
      <t>ガンポン</t>
    </rPh>
    <rPh sb="2" eb="4">
      <t>ブブン</t>
    </rPh>
    <phoneticPr fontId="2"/>
  </si>
  <si>
    <t>本申込で保険の対象とする被保険投資について、損失を受けるおそれのある重要な事実がある場合は、その内容を別紙として添付してください</t>
    <phoneticPr fontId="2"/>
  </si>
  <si>
    <t>送金日（加重）</t>
    <rPh sb="0" eb="2">
      <t>ソウキン</t>
    </rPh>
    <rPh sb="2" eb="3">
      <t>ビ</t>
    </rPh>
    <rPh sb="4" eb="6">
      <t>カジュウ</t>
    </rPh>
    <phoneticPr fontId="2"/>
  </si>
  <si>
    <t>①の計算式</t>
    <rPh sb="2" eb="5">
      <t>ケイサンシキ</t>
    </rPh>
    <phoneticPr fontId="2"/>
  </si>
  <si>
    <t>③の計算式</t>
    <rPh sb="2" eb="5">
      <t>ケイサンシキ</t>
    </rPh>
    <phoneticPr fontId="2"/>
  </si>
  <si>
    <t>② 換算率：</t>
    <rPh sb="2" eb="5">
      <t>カンサンリツ</t>
    </rPh>
    <phoneticPr fontId="2"/>
  </si>
  <si>
    <t>内諾手続を行った場合は、内諾日と内諾番号を記入してください　※内諾手続を行わなかった場合は記入不要です</t>
    <rPh sb="0" eb="2">
      <t>ナイダク</t>
    </rPh>
    <rPh sb="2" eb="4">
      <t>テツヅキ</t>
    </rPh>
    <rPh sb="5" eb="6">
      <t>オコナ</t>
    </rPh>
    <rPh sb="8" eb="10">
      <t>バアイ</t>
    </rPh>
    <rPh sb="12" eb="14">
      <t>ナイダク</t>
    </rPh>
    <rPh sb="14" eb="15">
      <t>ビ</t>
    </rPh>
    <rPh sb="31" eb="33">
      <t>ナイダク</t>
    </rPh>
    <rPh sb="33" eb="35">
      <t>テツヅキ</t>
    </rPh>
    <rPh sb="36" eb="37">
      <t>オコナ</t>
    </rPh>
    <rPh sb="42" eb="44">
      <t>バアイ</t>
    </rPh>
    <rPh sb="45" eb="47">
      <t>キニュウ</t>
    </rPh>
    <rPh sb="47" eb="49">
      <t>フヨウ</t>
    </rPh>
    <phoneticPr fontId="2"/>
  </si>
  <si>
    <t>送金日（送金毎）</t>
    <rPh sb="0" eb="2">
      <t>ソウキン</t>
    </rPh>
    <rPh sb="2" eb="3">
      <t>ビ</t>
    </rPh>
    <rPh sb="4" eb="6">
      <t>ソウキン</t>
    </rPh>
    <rPh sb="6" eb="7">
      <t>ゴト</t>
    </rPh>
    <phoneticPr fontId="2"/>
  </si>
  <si>
    <t>１．対価の額（建値）</t>
    <rPh sb="2" eb="4">
      <t>タイカ</t>
    </rPh>
    <rPh sb="5" eb="6">
      <t>ガク</t>
    </rPh>
    <rPh sb="7" eb="9">
      <t>タテネ</t>
    </rPh>
    <phoneticPr fontId="2"/>
  </si>
  <si>
    <t>建値（送金済）</t>
    <rPh sb="0" eb="2">
      <t>タテネ</t>
    </rPh>
    <rPh sb="3" eb="5">
      <t>ソウキン</t>
    </rPh>
    <rPh sb="5" eb="6">
      <t>ズミ</t>
    </rPh>
    <phoneticPr fontId="2"/>
  </si>
  <si>
    <t>純資産持分：</t>
    <rPh sb="0" eb="3">
      <t>ジュンシサン</t>
    </rPh>
    <rPh sb="3" eb="5">
      <t>モチブン</t>
    </rPh>
    <phoneticPr fontId="2"/>
  </si>
  <si>
    <t>送金（１回のみ）：</t>
    <rPh sb="0" eb="2">
      <t>ソウキン</t>
    </rPh>
    <rPh sb="4" eb="5">
      <t>カイ</t>
    </rPh>
    <phoneticPr fontId="2"/>
  </si>
  <si>
    <t>送金（複数回）：</t>
    <rPh sb="0" eb="2">
      <t>ソウキン</t>
    </rPh>
    <rPh sb="3" eb="5">
      <t>フクスウ</t>
    </rPh>
    <rPh sb="5" eb="6">
      <t>カイ</t>
    </rPh>
    <phoneticPr fontId="2"/>
  </si>
  <si>
    <t>→送金完了：</t>
    <rPh sb="1" eb="3">
      <t>ソウキン</t>
    </rPh>
    <rPh sb="3" eb="5">
      <t>カンリョウ</t>
    </rPh>
    <phoneticPr fontId="2"/>
  </si>
  <si>
    <t>２．為替換算率</t>
    <rPh sb="2" eb="4">
      <t>カワセ</t>
    </rPh>
    <rPh sb="4" eb="6">
      <t>カンサン</t>
    </rPh>
    <rPh sb="6" eb="7">
      <t>リツ</t>
    </rPh>
    <phoneticPr fontId="2"/>
  </si>
  <si>
    <t>純資産額部分：</t>
    <rPh sb="0" eb="3">
      <t>ジュンシサン</t>
    </rPh>
    <rPh sb="3" eb="4">
      <t>ガク</t>
    </rPh>
    <rPh sb="4" eb="6">
      <t>ブブン</t>
    </rPh>
    <phoneticPr fontId="2"/>
  </si>
  <si>
    <t>送金部分（複数回）：</t>
    <rPh sb="0" eb="2">
      <t>ソウキン</t>
    </rPh>
    <rPh sb="5" eb="8">
      <t>フクスウカイ</t>
    </rPh>
    <phoneticPr fontId="2"/>
  </si>
  <si>
    <t>３．申込の対象となる対価の額①、今回引き受ける対価の額③の判定結果と計算式</t>
    <rPh sb="2" eb="4">
      <t>モウシコミ</t>
    </rPh>
    <rPh sb="5" eb="7">
      <t>タイショウ</t>
    </rPh>
    <rPh sb="10" eb="12">
      <t>タイカ</t>
    </rPh>
    <rPh sb="13" eb="14">
      <t>ガク</t>
    </rPh>
    <rPh sb="16" eb="18">
      <t>コンカイ</t>
    </rPh>
    <rPh sb="18" eb="19">
      <t>ヒ</t>
    </rPh>
    <rPh sb="20" eb="21">
      <t>ウ</t>
    </rPh>
    <rPh sb="23" eb="25">
      <t>タイカ</t>
    </rPh>
    <rPh sb="26" eb="27">
      <t>ガク</t>
    </rPh>
    <rPh sb="29" eb="31">
      <t>ハンテイ</t>
    </rPh>
    <rPh sb="31" eb="33">
      <t>ケッカ</t>
    </rPh>
    <rPh sb="34" eb="37">
      <t>ケイサンシキ</t>
    </rPh>
    <phoneticPr fontId="2"/>
  </si>
  <si>
    <t>送金日</t>
    <rPh sb="0" eb="2">
      <t>ソウキン</t>
    </rPh>
    <rPh sb="2" eb="3">
      <t>ビ</t>
    </rPh>
    <phoneticPr fontId="2"/>
  </si>
  <si>
    <t xml:space="preserve">ホームページの当月１日の為替相場（参照先の右列数値）→
</t>
    <rPh sb="7" eb="9">
      <t>トウゲツ</t>
    </rPh>
    <rPh sb="10" eb="11">
      <t>ニチ</t>
    </rPh>
    <rPh sb="12" eb="14">
      <t>カワセ</t>
    </rPh>
    <rPh sb="14" eb="16">
      <t>ソウバ</t>
    </rPh>
    <rPh sb="17" eb="20">
      <t>サンショウサキ</t>
    </rPh>
    <rPh sb="21" eb="22">
      <t>ミギ</t>
    </rPh>
    <rPh sb="22" eb="23">
      <t>レツ</t>
    </rPh>
    <rPh sb="23" eb="25">
      <t>スウチ</t>
    </rPh>
    <phoneticPr fontId="2"/>
  </si>
  <si>
    <t>各回の送金額を考慮したＴＴＢレートの平均値を換算率としたい場合には、加重平均による換算率を選択します。計算事例は次のとおり</t>
    <rPh sb="0" eb="2">
      <t>カクカイ</t>
    </rPh>
    <rPh sb="3" eb="6">
      <t>ソウキンガク</t>
    </rPh>
    <rPh sb="7" eb="9">
      <t>コウリョ</t>
    </rPh>
    <rPh sb="18" eb="21">
      <t>ヘイキンチ</t>
    </rPh>
    <rPh sb="22" eb="25">
      <t>カンサンリツ</t>
    </rPh>
    <rPh sb="29" eb="31">
      <t>バアイ</t>
    </rPh>
    <rPh sb="34" eb="36">
      <t>カジュウ</t>
    </rPh>
    <rPh sb="36" eb="38">
      <t>ヘイキン</t>
    </rPh>
    <rPh sb="41" eb="44">
      <t>カンサンリツ</t>
    </rPh>
    <rPh sb="45" eb="47">
      <t>センタク</t>
    </rPh>
    <rPh sb="51" eb="53">
      <t>ケイサン</t>
    </rPh>
    <rPh sb="53" eb="55">
      <t>ジレイ</t>
    </rPh>
    <rPh sb="56" eb="57">
      <t>ツギ</t>
    </rPh>
    <phoneticPr fontId="2"/>
  </si>
  <si>
    <t>送金（１）</t>
    <rPh sb="0" eb="2">
      <t>ソウキン</t>
    </rPh>
    <phoneticPr fontId="2"/>
  </si>
  <si>
    <t>送金（２）</t>
    <rPh sb="0" eb="2">
      <t>ソウキン</t>
    </rPh>
    <phoneticPr fontId="2"/>
  </si>
  <si>
    <t>送金（３）</t>
    <rPh sb="0" eb="2">
      <t>ソウキン</t>
    </rPh>
    <phoneticPr fontId="2"/>
  </si>
  <si>
    <t>計、平均</t>
    <rPh sb="0" eb="1">
      <t>ケイ</t>
    </rPh>
    <rPh sb="2" eb="4">
      <t>ヘイキン</t>
    </rPh>
    <phoneticPr fontId="2"/>
  </si>
  <si>
    <t>送金額 ①</t>
    <rPh sb="0" eb="3">
      <t>ソウキンガク</t>
    </rPh>
    <phoneticPr fontId="2"/>
  </si>
  <si>
    <t>邦貨 ①×②</t>
    <rPh sb="0" eb="2">
      <t>ホウカ</t>
    </rPh>
    <phoneticPr fontId="2"/>
  </si>
  <si>
    <t>TTBレート ②</t>
    <phoneticPr fontId="2"/>
  </si>
  <si>
    <t>別紙様式第１  その４</t>
    <phoneticPr fontId="2"/>
  </si>
  <si>
    <t>事業に
関する
連絡先</t>
    <rPh sb="0" eb="2">
      <t>ジギョウ</t>
    </rPh>
    <rPh sb="4" eb="5">
      <t>カン</t>
    </rPh>
    <rPh sb="8" eb="11">
      <t>レンラクサキ</t>
    </rPh>
    <phoneticPr fontId="2"/>
  </si>
  <si>
    <t>保険申込に
関する
連絡先</t>
    <rPh sb="0" eb="2">
      <t>ホケン</t>
    </rPh>
    <rPh sb="2" eb="4">
      <t>モウシコミ</t>
    </rPh>
    <rPh sb="6" eb="7">
      <t>カン</t>
    </rPh>
    <rPh sb="10" eb="13">
      <t>レンラクサキ</t>
    </rPh>
    <phoneticPr fontId="2"/>
  </si>
  <si>
    <t xml:space="preserve"> 送金日</t>
    <rPh sb="1" eb="3">
      <t>ソウキン</t>
    </rPh>
    <rPh sb="3" eb="4">
      <t>ビ</t>
    </rPh>
    <phoneticPr fontId="2"/>
  </si>
  <si>
    <t xml:space="preserve"> 対価の種類</t>
    <rPh sb="1" eb="3">
      <t>タイカ</t>
    </rPh>
    <rPh sb="4" eb="6">
      <t>シュルイ</t>
    </rPh>
    <phoneticPr fontId="2"/>
  </si>
  <si>
    <t xml:space="preserve"> 備考</t>
    <rPh sb="1" eb="3">
      <t>ビコウ</t>
    </rPh>
    <phoneticPr fontId="2"/>
  </si>
  <si>
    <t>バイヤーコード ：</t>
    <phoneticPr fontId="2"/>
  </si>
  <si>
    <t>投資先国</t>
    <rPh sb="0" eb="3">
      <t>トウシサキ</t>
    </rPh>
    <rPh sb="3" eb="4">
      <t>コク</t>
    </rPh>
    <phoneticPr fontId="2"/>
  </si>
  <si>
    <t>総額（全体）：</t>
    <rPh sb="0" eb="2">
      <t>ソウガク</t>
    </rPh>
    <rPh sb="3" eb="5">
      <t>ゼンタイ</t>
    </rPh>
    <phoneticPr fontId="2"/>
  </si>
  <si>
    <t>うち被保険者分：</t>
    <rPh sb="2" eb="6">
      <t>ヒホケンシャ</t>
    </rPh>
    <rPh sb="6" eb="7">
      <t>ブン</t>
    </rPh>
    <phoneticPr fontId="2"/>
  </si>
  <si>
    <t>被保険者持分：</t>
    <rPh sb="0" eb="4">
      <t>ヒホケンシャ</t>
    </rPh>
    <rPh sb="4" eb="6">
      <t>モチブン</t>
    </rPh>
    <phoneticPr fontId="2"/>
  </si>
  <si>
    <t>事業地国</t>
    <rPh sb="0" eb="2">
      <t>ジギョウ</t>
    </rPh>
    <rPh sb="2" eb="3">
      <t>チ</t>
    </rPh>
    <rPh sb="3" eb="4">
      <t>コク</t>
    </rPh>
    <phoneticPr fontId="2"/>
  </si>
  <si>
    <t>決算</t>
    <rPh sb="0" eb="2">
      <t>ケッサン</t>
    </rPh>
    <phoneticPr fontId="2"/>
  </si>
  <si>
    <t>設立</t>
    <rPh sb="0" eb="2">
      <t>セツリツ</t>
    </rPh>
    <phoneticPr fontId="2"/>
  </si>
  <si>
    <t>操業</t>
    <rPh sb="0" eb="2">
      <t>ソウギョウ</t>
    </rPh>
    <phoneticPr fontId="2"/>
  </si>
  <si>
    <t>被保険者を含む株主（持分主）名</t>
  </si>
  <si>
    <t>被保険者を含む株主（持分主）名</t>
    <rPh sb="7" eb="9">
      <t>カブヌシ</t>
    </rPh>
    <phoneticPr fontId="2"/>
  </si>
  <si>
    <t>出資比率</t>
  </si>
  <si>
    <t>出資比率</t>
    <phoneticPr fontId="2"/>
  </si>
  <si>
    <t>最終投資先企業のデータ</t>
    <rPh sb="0" eb="2">
      <t>サイシュウ</t>
    </rPh>
    <rPh sb="2" eb="5">
      <t>トウシサキ</t>
    </rPh>
    <rPh sb="5" eb="7">
      <t>キギョウ</t>
    </rPh>
    <phoneticPr fontId="2"/>
  </si>
  <si>
    <t>換算率</t>
    <rPh sb="0" eb="3">
      <t>カンサンリツ</t>
    </rPh>
    <phoneticPr fontId="2"/>
  </si>
  <si>
    <t>保険の
申込内容</t>
    <rPh sb="0" eb="2">
      <t>ホケン</t>
    </rPh>
    <rPh sb="4" eb="6">
      <t>モウシコミ</t>
    </rPh>
    <rPh sb="6" eb="8">
      <t>ナイヨウ</t>
    </rPh>
    <phoneticPr fontId="2"/>
  </si>
  <si>
    <t>投資先（被保険投資の相手方）のデータ　※今回の投資（取得予定を含む）が実施された結果を記載</t>
    <rPh sb="0" eb="3">
      <t>トウシサキ</t>
    </rPh>
    <rPh sb="4" eb="5">
      <t>ヒ</t>
    </rPh>
    <rPh sb="5" eb="7">
      <t>ホケン</t>
    </rPh>
    <rPh sb="7" eb="9">
      <t>トウシ</t>
    </rPh>
    <rPh sb="10" eb="13">
      <t>アイテガタ</t>
    </rPh>
    <rPh sb="43" eb="45">
      <t>キサイ</t>
    </rPh>
    <phoneticPr fontId="2"/>
  </si>
  <si>
    <t>特約</t>
    <rPh sb="0" eb="2">
      <t>トクヤク</t>
    </rPh>
    <phoneticPr fontId="2"/>
  </si>
  <si>
    <t>部分損失</t>
    <rPh sb="0" eb="2">
      <t>ブブン</t>
    </rPh>
    <rPh sb="2" eb="4">
      <t>ソンシツ</t>
    </rPh>
    <phoneticPr fontId="2"/>
  </si>
  <si>
    <t>事業拠点等</t>
    <rPh sb="0" eb="2">
      <t>ジギョウ</t>
    </rPh>
    <rPh sb="2" eb="4">
      <t>キョテン</t>
    </rPh>
    <rPh sb="4" eb="5">
      <t>トウ</t>
    </rPh>
    <phoneticPr fontId="2"/>
  </si>
  <si>
    <t>プレミアム</t>
    <phoneticPr fontId="2"/>
  </si>
  <si>
    <t>償還型</t>
    <rPh sb="0" eb="2">
      <t>ショウカン</t>
    </rPh>
    <rPh sb="2" eb="3">
      <t>ガタ</t>
    </rPh>
    <phoneticPr fontId="2"/>
  </si>
  <si>
    <t>役員派遣数（予定含む）</t>
    <rPh sb="0" eb="2">
      <t>ヤクイン</t>
    </rPh>
    <rPh sb="2" eb="4">
      <t>ハケン</t>
    </rPh>
    <rPh sb="4" eb="5">
      <t>スウ</t>
    </rPh>
    <rPh sb="6" eb="8">
      <t>ヨテイ</t>
    </rPh>
    <rPh sb="8" eb="9">
      <t>フク</t>
    </rPh>
    <phoneticPr fontId="2"/>
  </si>
  <si>
    <t>TTBレート</t>
    <phoneticPr fontId="2"/>
  </si>
  <si>
    <t>円換算値</t>
    <rPh sb="0" eb="3">
      <t>エンカンサン</t>
    </rPh>
    <rPh sb="3" eb="4">
      <t>アタイ</t>
    </rPh>
    <phoneticPr fontId="2"/>
  </si>
  <si>
    <t>更新前、更改前の証券番号→ （</t>
    <rPh sb="4" eb="6">
      <t>コウカイ</t>
    </rPh>
    <rPh sb="6" eb="7">
      <t>マエ</t>
    </rPh>
    <phoneticPr fontId="2"/>
  </si>
  <si>
    <t>対価の種類</t>
    <rPh sb="0" eb="2">
      <t>タイカ</t>
    </rPh>
    <rPh sb="3" eb="5">
      <t>シュルイ</t>
    </rPh>
    <phoneticPr fontId="2"/>
  </si>
  <si>
    <t>操業年月（YYYY/MM）</t>
    <rPh sb="0" eb="2">
      <t>ソウギョウ</t>
    </rPh>
    <rPh sb="2" eb="4">
      <t>ネンゲツ</t>
    </rPh>
    <phoneticPr fontId="2"/>
  </si>
  <si>
    <t>決算期（YYYY/MM）：</t>
    <rPh sb="0" eb="3">
      <t>ケッサンキ</t>
    </rPh>
    <phoneticPr fontId="2"/>
  </si>
  <si>
    <t>元本付保率</t>
    <rPh sb="0" eb="2">
      <t>ガンポン</t>
    </rPh>
    <rPh sb="2" eb="4">
      <t>フホ</t>
    </rPh>
    <rPh sb="4" eb="5">
      <t>リツ</t>
    </rPh>
    <phoneticPr fontId="2"/>
  </si>
  <si>
    <t>てん補対象範囲の拡大等のアップグレードを行い中途更改する場合（更新応当日に限る）に選択し、更改前の証券番号を記入してください</t>
    <rPh sb="2" eb="3">
      <t>ポ</t>
    </rPh>
    <rPh sb="3" eb="5">
      <t>タイショウ</t>
    </rPh>
    <rPh sb="5" eb="7">
      <t>ハンイ</t>
    </rPh>
    <rPh sb="8" eb="10">
      <t>カクダイ</t>
    </rPh>
    <rPh sb="10" eb="11">
      <t>トウ</t>
    </rPh>
    <rPh sb="20" eb="21">
      <t>オコナ</t>
    </rPh>
    <rPh sb="22" eb="24">
      <t>チュウト</t>
    </rPh>
    <rPh sb="24" eb="26">
      <t>コウカイ</t>
    </rPh>
    <rPh sb="28" eb="30">
      <t>バアイ</t>
    </rPh>
    <rPh sb="37" eb="38">
      <t>カギ</t>
    </rPh>
    <rPh sb="41" eb="43">
      <t>センタク</t>
    </rPh>
    <rPh sb="45" eb="47">
      <t>コウカイ</t>
    </rPh>
    <rPh sb="47" eb="48">
      <t>マエ</t>
    </rPh>
    <rPh sb="49" eb="51">
      <t>ショウケン</t>
    </rPh>
    <rPh sb="51" eb="53">
      <t>バンゴウ</t>
    </rPh>
    <rPh sb="54" eb="56">
      <t>キニュウ</t>
    </rPh>
    <phoneticPr fontId="2"/>
  </si>
  <si>
    <t>保険金額</t>
    <rPh sb="0" eb="2">
      <t>ホケン</t>
    </rPh>
    <rPh sb="2" eb="4">
      <t>キンガク</t>
    </rPh>
    <phoneticPr fontId="2"/>
  </si>
  <si>
    <t>株主構成（予定含む）</t>
  </si>
  <si>
    <t>=IF(AND(OR(コントロール!D3=TRUE,コントロール!D4=TRUE),コントロール!D11=TRUE),ROUNDDOWN(SUM(K13:S13)/J7,4),"")</t>
    <phoneticPr fontId="2"/>
  </si>
  <si>
    <t>各種申請書の貼付データの換算率：</t>
    <rPh sb="0" eb="2">
      <t>カクシュ</t>
    </rPh>
    <rPh sb="2" eb="5">
      <t>シンセイショ</t>
    </rPh>
    <rPh sb="6" eb="8">
      <t>チョウフ</t>
    </rPh>
    <rPh sb="12" eb="15">
      <t>カンサンリツ</t>
    </rPh>
    <phoneticPr fontId="2"/>
  </si>
  <si>
    <t>証券番号</t>
    <rPh sb="0" eb="2">
      <t>ショウケン</t>
    </rPh>
    <rPh sb="2" eb="4">
      <t>バンゴウ</t>
    </rPh>
    <phoneticPr fontId="2"/>
  </si>
  <si>
    <t>枝番</t>
    <rPh sb="0" eb="2">
      <t>エダバン</t>
    </rPh>
    <phoneticPr fontId="2"/>
  </si>
  <si>
    <t>案件概要</t>
    <rPh sb="0" eb="2">
      <t>アンケン</t>
    </rPh>
    <rPh sb="2" eb="4">
      <t>ガイヨウ</t>
    </rPh>
    <phoneticPr fontId="2"/>
  </si>
  <si>
    <t>変更事由</t>
    <rPh sb="0" eb="3">
      <t>ヘンコウジ</t>
    </rPh>
    <rPh sb="3" eb="4">
      <t>ユ</t>
    </rPh>
    <phoneticPr fontId="2"/>
  </si>
  <si>
    <t>担保危険</t>
    <rPh sb="0" eb="2">
      <t>タンポ</t>
    </rPh>
    <rPh sb="2" eb="4">
      <t>キケン</t>
    </rPh>
    <phoneticPr fontId="2"/>
  </si>
  <si>
    <t>商談番号</t>
    <rPh sb="0" eb="2">
      <t>ショウダン</t>
    </rPh>
    <rPh sb="2" eb="4">
      <t>バンゴウ</t>
    </rPh>
    <phoneticPr fontId="2"/>
  </si>
  <si>
    <t>内諾番号</t>
    <rPh sb="0" eb="2">
      <t>ナイダク</t>
    </rPh>
    <rPh sb="2" eb="4">
      <t>バンゴウ</t>
    </rPh>
    <phoneticPr fontId="2"/>
  </si>
  <si>
    <t>事前承認申請番号</t>
    <rPh sb="0" eb="2">
      <t>ジゼン</t>
    </rPh>
    <rPh sb="2" eb="4">
      <t>ショウニン</t>
    </rPh>
    <rPh sb="4" eb="6">
      <t>シンセイ</t>
    </rPh>
    <rPh sb="6" eb="8">
      <t>バンゴウ</t>
    </rPh>
    <phoneticPr fontId="2"/>
  </si>
  <si>
    <t>譲渡証券番号</t>
    <rPh sb="0" eb="2">
      <t>ジョウト</t>
    </rPh>
    <rPh sb="2" eb="4">
      <t>ショウケン</t>
    </rPh>
    <rPh sb="4" eb="6">
      <t>バンゴウ</t>
    </rPh>
    <phoneticPr fontId="2"/>
  </si>
  <si>
    <t>備考欄に手書きで記載</t>
    <rPh sb="0" eb="3">
      <t>ビコウラン</t>
    </rPh>
    <rPh sb="4" eb="6">
      <t>テガ</t>
    </rPh>
    <rPh sb="8" eb="10">
      <t>キサイ</t>
    </rPh>
    <phoneticPr fontId="2"/>
  </si>
  <si>
    <t>譲渡日</t>
    <rPh sb="0" eb="3">
      <t>ジョウトビ</t>
    </rPh>
    <phoneticPr fontId="2"/>
  </si>
  <si>
    <t>保険契約者</t>
    <rPh sb="0" eb="2">
      <t>ホケン</t>
    </rPh>
    <rPh sb="2" eb="5">
      <t>ケイヤクシャ</t>
    </rPh>
    <phoneticPr fontId="2"/>
  </si>
  <si>
    <t>徴収区分</t>
    <rPh sb="0" eb="2">
      <t>チョウシュウ</t>
    </rPh>
    <rPh sb="2" eb="4">
      <t>クブン</t>
    </rPh>
    <phoneticPr fontId="2"/>
  </si>
  <si>
    <t>役職・名前</t>
    <rPh sb="0" eb="2">
      <t>ヤクショク</t>
    </rPh>
    <rPh sb="3" eb="5">
      <t>ナマエ</t>
    </rPh>
    <phoneticPr fontId="2"/>
  </si>
  <si>
    <t>被保険者</t>
    <rPh sb="0" eb="4">
      <t>ヒホケンシャ</t>
    </rPh>
    <phoneticPr fontId="2"/>
  </si>
  <si>
    <t>保険金受取人</t>
    <rPh sb="0" eb="3">
      <t>ホケンキン</t>
    </rPh>
    <rPh sb="3" eb="6">
      <t>ウケトリニン</t>
    </rPh>
    <phoneticPr fontId="2"/>
  </si>
  <si>
    <t>保険金を受け取るべき者</t>
    <rPh sb="0" eb="3">
      <t>ホケンキン</t>
    </rPh>
    <rPh sb="4" eb="5">
      <t>ウ</t>
    </rPh>
    <rPh sb="6" eb="7">
      <t>ト</t>
    </rPh>
    <rPh sb="10" eb="11">
      <t>シャ</t>
    </rPh>
    <phoneticPr fontId="2"/>
  </si>
  <si>
    <t>受理日</t>
    <rPh sb="0" eb="2">
      <t>ジュリ</t>
    </rPh>
    <rPh sb="2" eb="3">
      <t>ビ</t>
    </rPh>
    <phoneticPr fontId="2"/>
  </si>
  <si>
    <t>受理本支店</t>
    <rPh sb="0" eb="2">
      <t>ジュリ</t>
    </rPh>
    <rPh sb="2" eb="5">
      <t>ホンシテン</t>
    </rPh>
    <phoneticPr fontId="2"/>
  </si>
  <si>
    <t>受理番号</t>
    <rPh sb="0" eb="2">
      <t>ジュリ</t>
    </rPh>
    <rPh sb="2" eb="4">
      <t>バンゴウ</t>
    </rPh>
    <phoneticPr fontId="2"/>
  </si>
  <si>
    <t>処理日</t>
    <rPh sb="0" eb="2">
      <t>ショリ</t>
    </rPh>
    <rPh sb="2" eb="3">
      <t>ビ</t>
    </rPh>
    <phoneticPr fontId="2"/>
  </si>
  <si>
    <t>処理本支店</t>
    <rPh sb="0" eb="2">
      <t>ショリ</t>
    </rPh>
    <rPh sb="2" eb="5">
      <t>ホンシテン</t>
    </rPh>
    <phoneticPr fontId="2"/>
  </si>
  <si>
    <t>処理番号</t>
    <rPh sb="0" eb="2">
      <t>ショリ</t>
    </rPh>
    <rPh sb="2" eb="4">
      <t>バンゴウ</t>
    </rPh>
    <phoneticPr fontId="2"/>
  </si>
  <si>
    <t>設立年月日</t>
    <rPh sb="0" eb="2">
      <t>セツリツ</t>
    </rPh>
    <rPh sb="2" eb="5">
      <t>ネンガッピ</t>
    </rPh>
    <phoneticPr fontId="2"/>
  </si>
  <si>
    <t>投資先名</t>
    <rPh sb="0" eb="3">
      <t>トウシサキ</t>
    </rPh>
    <rPh sb="3" eb="4">
      <t>メイ</t>
    </rPh>
    <phoneticPr fontId="2"/>
  </si>
  <si>
    <t>投資先企業名称</t>
    <rPh sb="0" eb="3">
      <t>トウシサキ</t>
    </rPh>
    <rPh sb="3" eb="5">
      <t>キギョウ</t>
    </rPh>
    <rPh sb="5" eb="7">
      <t>メイショウ</t>
    </rPh>
    <phoneticPr fontId="2"/>
  </si>
  <si>
    <t>投資先国</t>
    <rPh sb="0" eb="2">
      <t>トウシ</t>
    </rPh>
    <rPh sb="2" eb="3">
      <t>サキ</t>
    </rPh>
    <rPh sb="3" eb="4">
      <t>コク</t>
    </rPh>
    <phoneticPr fontId="2"/>
  </si>
  <si>
    <t>投資先国又は地域</t>
    <rPh sb="0" eb="3">
      <t>トウシサキ</t>
    </rPh>
    <rPh sb="3" eb="4">
      <t>コク</t>
    </rPh>
    <rPh sb="4" eb="5">
      <t>マタ</t>
    </rPh>
    <rPh sb="6" eb="8">
      <t>チイキ</t>
    </rPh>
    <phoneticPr fontId="2"/>
  </si>
  <si>
    <t>操業開始時期</t>
    <rPh sb="0" eb="2">
      <t>ソウギョウ</t>
    </rPh>
    <rPh sb="2" eb="4">
      <t>カイシ</t>
    </rPh>
    <rPh sb="4" eb="6">
      <t>ジキ</t>
    </rPh>
    <phoneticPr fontId="2"/>
  </si>
  <si>
    <t>役員派遣（従業員数）</t>
    <rPh sb="0" eb="2">
      <t>ヤクイン</t>
    </rPh>
    <rPh sb="2" eb="4">
      <t>ハケン</t>
    </rPh>
    <rPh sb="5" eb="8">
      <t>ジュウギョウイン</t>
    </rPh>
    <rPh sb="8" eb="9">
      <t>スウ</t>
    </rPh>
    <phoneticPr fontId="2"/>
  </si>
  <si>
    <t>事業地国</t>
    <rPh sb="0" eb="3">
      <t>ジギョウチ</t>
    </rPh>
    <rPh sb="3" eb="4">
      <t>コク</t>
    </rPh>
    <phoneticPr fontId="2"/>
  </si>
  <si>
    <t>事業地国又は地域</t>
    <rPh sb="0" eb="3">
      <t>ジギョウチ</t>
    </rPh>
    <rPh sb="3" eb="4">
      <t>コク</t>
    </rPh>
    <rPh sb="4" eb="5">
      <t>マタ</t>
    </rPh>
    <rPh sb="6" eb="8">
      <t>チイキ</t>
    </rPh>
    <phoneticPr fontId="2"/>
  </si>
  <si>
    <t>株式出資総額</t>
    <rPh sb="0" eb="2">
      <t>カブシキ</t>
    </rPh>
    <rPh sb="2" eb="4">
      <t>シュッシ</t>
    </rPh>
    <rPh sb="4" eb="6">
      <t>ソウガク</t>
    </rPh>
    <phoneticPr fontId="2"/>
  </si>
  <si>
    <t>通貨</t>
    <rPh sb="0" eb="2">
      <t>ツウカ</t>
    </rPh>
    <phoneticPr fontId="2"/>
  </si>
  <si>
    <t>株式の総額又は出資の総額</t>
    <rPh sb="0" eb="2">
      <t>カブシキ</t>
    </rPh>
    <rPh sb="3" eb="5">
      <t>ソウガク</t>
    </rPh>
    <rPh sb="5" eb="6">
      <t>マタ</t>
    </rPh>
    <rPh sb="7" eb="9">
      <t>シュッシ</t>
    </rPh>
    <rPh sb="10" eb="12">
      <t>ソウガク</t>
    </rPh>
    <phoneticPr fontId="2"/>
  </si>
  <si>
    <t>金額</t>
    <rPh sb="0" eb="2">
      <t>キンガク</t>
    </rPh>
    <phoneticPr fontId="2"/>
  </si>
  <si>
    <t>出資口数</t>
    <rPh sb="0" eb="2">
      <t>シュッシ</t>
    </rPh>
    <rPh sb="2" eb="3">
      <t>クチ</t>
    </rPh>
    <rPh sb="3" eb="4">
      <t>スウ</t>
    </rPh>
    <phoneticPr fontId="2"/>
  </si>
  <si>
    <t>株式総数</t>
    <rPh sb="0" eb="2">
      <t>カブシキ</t>
    </rPh>
    <rPh sb="2" eb="4">
      <t>ソウスウ</t>
    </rPh>
    <phoneticPr fontId="2"/>
  </si>
  <si>
    <t>被保険者所有出資総額</t>
    <rPh sb="0" eb="4">
      <t>ヒホケンシャ</t>
    </rPh>
    <rPh sb="4" eb="6">
      <t>ショユウ</t>
    </rPh>
    <rPh sb="6" eb="8">
      <t>シュッシ</t>
    </rPh>
    <rPh sb="8" eb="10">
      <t>ソウガク</t>
    </rPh>
    <phoneticPr fontId="2"/>
  </si>
  <si>
    <t>被保険者が所有する株式額又は出資総額</t>
    <rPh sb="0" eb="4">
      <t>ヒホケンシャ</t>
    </rPh>
    <rPh sb="5" eb="7">
      <t>ショユウ</t>
    </rPh>
    <rPh sb="9" eb="11">
      <t>カブシキ</t>
    </rPh>
    <rPh sb="11" eb="12">
      <t>ガク</t>
    </rPh>
    <rPh sb="12" eb="13">
      <t>マタ</t>
    </rPh>
    <rPh sb="14" eb="16">
      <t>シュッシ</t>
    </rPh>
    <rPh sb="16" eb="18">
      <t>ソウガク</t>
    </rPh>
    <phoneticPr fontId="2"/>
  </si>
  <si>
    <t>決算期</t>
    <rPh sb="0" eb="3">
      <t>ケッサンキ</t>
    </rPh>
    <phoneticPr fontId="2"/>
  </si>
  <si>
    <t>被保険者所有出資口数</t>
    <rPh sb="0" eb="4">
      <t>ヒホケンシャ</t>
    </rPh>
    <rPh sb="4" eb="6">
      <t>ショユウ</t>
    </rPh>
    <rPh sb="6" eb="8">
      <t>シュッシ</t>
    </rPh>
    <rPh sb="8" eb="10">
      <t>クチスウ</t>
    </rPh>
    <phoneticPr fontId="2"/>
  </si>
  <si>
    <t>被保険者が所有する株式総数</t>
    <rPh sb="0" eb="4">
      <t>ヒホケンシャ</t>
    </rPh>
    <rPh sb="5" eb="7">
      <t>ショユウ</t>
    </rPh>
    <rPh sb="9" eb="11">
      <t>カブシキ</t>
    </rPh>
    <rPh sb="11" eb="13">
      <t>ソウスウ</t>
    </rPh>
    <phoneticPr fontId="2"/>
  </si>
  <si>
    <t>被保険者所有出資割合</t>
    <rPh sb="0" eb="4">
      <t>ヒホケンシャ</t>
    </rPh>
    <rPh sb="4" eb="6">
      <t>ショユウ</t>
    </rPh>
    <rPh sb="6" eb="8">
      <t>シュッシ</t>
    </rPh>
    <rPh sb="8" eb="10">
      <t>ワリアイ</t>
    </rPh>
    <phoneticPr fontId="2"/>
  </si>
  <si>
    <t>被保険者の出資比率</t>
    <rPh sb="0" eb="4">
      <t>ヒホケンシャ</t>
    </rPh>
    <rPh sb="5" eb="7">
      <t>シュッシ</t>
    </rPh>
    <rPh sb="7" eb="9">
      <t>ヒリツ</t>
    </rPh>
    <phoneticPr fontId="2"/>
  </si>
  <si>
    <t>株式額面金額</t>
    <rPh sb="0" eb="2">
      <t>カブシキ</t>
    </rPh>
    <rPh sb="2" eb="4">
      <t>ガクメン</t>
    </rPh>
    <rPh sb="4" eb="6">
      <t>キンガク</t>
    </rPh>
    <phoneticPr fontId="2"/>
  </si>
  <si>
    <t>出資口数</t>
    <rPh sb="0" eb="2">
      <t>シュッシ</t>
    </rPh>
    <rPh sb="2" eb="4">
      <t>クチスウ</t>
    </rPh>
    <phoneticPr fontId="2"/>
  </si>
  <si>
    <t>株式数</t>
    <rPh sb="0" eb="3">
      <t>カブシキスウ</t>
    </rPh>
    <phoneticPr fontId="2"/>
  </si>
  <si>
    <t>株式（出資）総額　</t>
    <rPh sb="0" eb="2">
      <t>カブシキ</t>
    </rPh>
    <rPh sb="3" eb="5">
      <t>シュッシ</t>
    </rPh>
    <rPh sb="6" eb="8">
      <t>ソウガク</t>
    </rPh>
    <phoneticPr fontId="2"/>
  </si>
  <si>
    <t>払込資本金</t>
  </si>
  <si>
    <t>資本剰余金</t>
    <rPh sb="0" eb="2">
      <t>シホン</t>
    </rPh>
    <rPh sb="2" eb="5">
      <t>ジョウヨキン</t>
    </rPh>
    <phoneticPr fontId="2"/>
  </si>
  <si>
    <t>利益剰余金等</t>
    <rPh sb="0" eb="2">
      <t>リエキ</t>
    </rPh>
    <rPh sb="2" eb="5">
      <t>ジョウヨキン</t>
    </rPh>
    <rPh sb="5" eb="6">
      <t>トウ</t>
    </rPh>
    <phoneticPr fontId="2"/>
  </si>
  <si>
    <t>株式その他持ち分</t>
    <rPh sb="0" eb="2">
      <t>カブシキ</t>
    </rPh>
    <rPh sb="4" eb="5">
      <t>タ</t>
    </rPh>
    <rPh sb="5" eb="6">
      <t>モ</t>
    </rPh>
    <rPh sb="7" eb="8">
      <t>ブン</t>
    </rPh>
    <phoneticPr fontId="2"/>
  </si>
  <si>
    <t>取得対価総額　外貨</t>
    <rPh sb="0" eb="2">
      <t>シュトク</t>
    </rPh>
    <rPh sb="2" eb="4">
      <t>タイカ</t>
    </rPh>
    <rPh sb="4" eb="6">
      <t>ソウガク</t>
    </rPh>
    <rPh sb="7" eb="9">
      <t>ガイカ</t>
    </rPh>
    <phoneticPr fontId="2"/>
  </si>
  <si>
    <t>証券上、取得ための対価（外貨）</t>
    <rPh sb="0" eb="2">
      <t>ショウケン</t>
    </rPh>
    <rPh sb="2" eb="3">
      <t>ジョウ</t>
    </rPh>
    <rPh sb="4" eb="6">
      <t>シュトク</t>
    </rPh>
    <rPh sb="9" eb="11">
      <t>タイカ</t>
    </rPh>
    <rPh sb="12" eb="14">
      <t>ガイカ</t>
    </rPh>
    <phoneticPr fontId="2"/>
  </si>
  <si>
    <t>証券上、送金時等換算率に表示</t>
    <rPh sb="0" eb="2">
      <t>ショウケン</t>
    </rPh>
    <rPh sb="2" eb="3">
      <t>ジョウ</t>
    </rPh>
    <rPh sb="4" eb="6">
      <t>ソウキン</t>
    </rPh>
    <rPh sb="6" eb="8">
      <t>ジトウ</t>
    </rPh>
    <rPh sb="8" eb="11">
      <t>カンサンリツ</t>
    </rPh>
    <rPh sb="12" eb="14">
      <t>ヒョウジ</t>
    </rPh>
    <phoneticPr fontId="2"/>
  </si>
  <si>
    <t>取得対価の種類</t>
    <rPh sb="0" eb="2">
      <t>シュトク</t>
    </rPh>
    <rPh sb="2" eb="4">
      <t>タイカ</t>
    </rPh>
    <rPh sb="5" eb="7">
      <t>シュルイ</t>
    </rPh>
    <phoneticPr fontId="2"/>
  </si>
  <si>
    <t>取得の対価の設定</t>
    <rPh sb="0" eb="2">
      <t>シュトク</t>
    </rPh>
    <rPh sb="3" eb="5">
      <t>タイカ</t>
    </rPh>
    <rPh sb="6" eb="8">
      <t>セッテイ</t>
    </rPh>
    <phoneticPr fontId="2"/>
  </si>
  <si>
    <t>送金（輸出）年月日</t>
    <rPh sb="0" eb="2">
      <t>ソウキン</t>
    </rPh>
    <rPh sb="3" eb="5">
      <t>ユシュツ</t>
    </rPh>
    <rPh sb="6" eb="9">
      <t>ネンガッピ</t>
    </rPh>
    <phoneticPr fontId="2"/>
  </si>
  <si>
    <t>送金回数</t>
    <rPh sb="0" eb="2">
      <t>ソウキン</t>
    </rPh>
    <rPh sb="2" eb="4">
      <t>カイスウ</t>
    </rPh>
    <phoneticPr fontId="2"/>
  </si>
  <si>
    <t>取得予定時期</t>
    <rPh sb="0" eb="2">
      <t>シュトク</t>
    </rPh>
    <rPh sb="2" eb="4">
      <t>ヨテイ</t>
    </rPh>
    <rPh sb="4" eb="6">
      <t>ジキ</t>
    </rPh>
    <phoneticPr fontId="2"/>
  </si>
  <si>
    <t>送金内容</t>
    <rPh sb="0" eb="2">
      <t>ソウキン</t>
    </rPh>
    <rPh sb="2" eb="4">
      <t>ナイヨウ</t>
    </rPh>
    <phoneticPr fontId="2"/>
  </si>
  <si>
    <t>資金使途内容</t>
    <rPh sb="0" eb="2">
      <t>シキン</t>
    </rPh>
    <rPh sb="2" eb="4">
      <t>シト</t>
    </rPh>
    <rPh sb="4" eb="6">
      <t>ナイヨウ</t>
    </rPh>
    <phoneticPr fontId="2"/>
  </si>
  <si>
    <t>販売先等</t>
    <rPh sb="0" eb="3">
      <t>ハンバイサキ</t>
    </rPh>
    <rPh sb="3" eb="4">
      <t>トウ</t>
    </rPh>
    <phoneticPr fontId="2"/>
  </si>
  <si>
    <t>設備名</t>
    <rPh sb="0" eb="2">
      <t>セツビ</t>
    </rPh>
    <rPh sb="2" eb="3">
      <t>メイ</t>
    </rPh>
    <phoneticPr fontId="2"/>
  </si>
  <si>
    <t>設備供給等</t>
    <rPh sb="0" eb="2">
      <t>セツビ</t>
    </rPh>
    <rPh sb="2" eb="4">
      <t>キョウキュウ</t>
    </rPh>
    <rPh sb="4" eb="5">
      <t>トウ</t>
    </rPh>
    <phoneticPr fontId="2"/>
  </si>
  <si>
    <t>設備資金</t>
    <rPh sb="0" eb="2">
      <t>セツビ</t>
    </rPh>
    <rPh sb="2" eb="4">
      <t>シキン</t>
    </rPh>
    <phoneticPr fontId="2"/>
  </si>
  <si>
    <t>オプション特約</t>
    <rPh sb="5" eb="7">
      <t>トクヤク</t>
    </rPh>
    <phoneticPr fontId="2"/>
  </si>
  <si>
    <t>料率適用国</t>
    <rPh sb="0" eb="2">
      <t>リョウリツ</t>
    </rPh>
    <rPh sb="2" eb="5">
      <t>テキヨウコク</t>
    </rPh>
    <phoneticPr fontId="2"/>
  </si>
  <si>
    <t>てん補事由</t>
    <rPh sb="2" eb="3">
      <t>ホ</t>
    </rPh>
    <rPh sb="3" eb="4">
      <t>ジ</t>
    </rPh>
    <rPh sb="4" eb="5">
      <t>ユ</t>
    </rPh>
    <phoneticPr fontId="2"/>
  </si>
  <si>
    <t>収用・権利侵害リスク</t>
    <rPh sb="0" eb="2">
      <t>シュウヨウ</t>
    </rPh>
    <rPh sb="3" eb="5">
      <t>ケンリ</t>
    </rPh>
    <rPh sb="5" eb="7">
      <t>シンガイ</t>
    </rPh>
    <phoneticPr fontId="2"/>
  </si>
  <si>
    <t>戦争・不可抗力リスク</t>
    <rPh sb="0" eb="2">
      <t>センソウ</t>
    </rPh>
    <rPh sb="3" eb="7">
      <t>フカコウリョク</t>
    </rPh>
    <phoneticPr fontId="2"/>
  </si>
  <si>
    <t>送金リスク</t>
    <rPh sb="0" eb="2">
      <t>ソウキン</t>
    </rPh>
    <phoneticPr fontId="2"/>
  </si>
  <si>
    <t>事業拠点特約</t>
    <rPh sb="0" eb="2">
      <t>ジギョウ</t>
    </rPh>
    <rPh sb="2" eb="4">
      <t>キョテン</t>
    </rPh>
    <rPh sb="4" eb="6">
      <t>トクヤク</t>
    </rPh>
    <phoneticPr fontId="2"/>
  </si>
  <si>
    <t>契約違反特約</t>
    <rPh sb="0" eb="2">
      <t>ケイヤク</t>
    </rPh>
    <rPh sb="2" eb="4">
      <t>イハン</t>
    </rPh>
    <rPh sb="4" eb="6">
      <t>トクヤク</t>
    </rPh>
    <phoneticPr fontId="2"/>
  </si>
  <si>
    <t>部分損失特約</t>
    <rPh sb="0" eb="2">
      <t>ブブン</t>
    </rPh>
    <rPh sb="2" eb="4">
      <t>ソンシツ</t>
    </rPh>
    <rPh sb="4" eb="6">
      <t>トクヤク</t>
    </rPh>
    <phoneticPr fontId="2"/>
  </si>
  <si>
    <t>質権割増区分</t>
    <rPh sb="0" eb="2">
      <t>シチケン</t>
    </rPh>
    <rPh sb="2" eb="4">
      <t>ワリマシ</t>
    </rPh>
    <rPh sb="4" eb="6">
      <t>クブン</t>
    </rPh>
    <phoneticPr fontId="2"/>
  </si>
  <si>
    <t>その他特約</t>
    <rPh sb="2" eb="3">
      <t>タ</t>
    </rPh>
    <rPh sb="3" eb="5">
      <t>トクヤク</t>
    </rPh>
    <phoneticPr fontId="2"/>
  </si>
  <si>
    <t>投資契約等締結日</t>
    <rPh sb="0" eb="2">
      <t>トウシ</t>
    </rPh>
    <rPh sb="2" eb="4">
      <t>ケイヤク</t>
    </rPh>
    <rPh sb="4" eb="5">
      <t>トウ</t>
    </rPh>
    <rPh sb="5" eb="7">
      <t>テイケツ</t>
    </rPh>
    <rPh sb="7" eb="8">
      <t>ビ</t>
    </rPh>
    <phoneticPr fontId="2"/>
  </si>
  <si>
    <t>送金（融資）予定総額</t>
    <rPh sb="0" eb="2">
      <t>ソウキン</t>
    </rPh>
    <rPh sb="3" eb="5">
      <t>ユウシ</t>
    </rPh>
    <rPh sb="6" eb="8">
      <t>ヨテイ</t>
    </rPh>
    <rPh sb="8" eb="10">
      <t>ソウガク</t>
    </rPh>
    <phoneticPr fontId="2"/>
  </si>
  <si>
    <t>最終送金（融資）区分</t>
    <rPh sb="0" eb="2">
      <t>サイシュウ</t>
    </rPh>
    <rPh sb="2" eb="4">
      <t>ソウキン</t>
    </rPh>
    <rPh sb="5" eb="7">
      <t>ユウシ</t>
    </rPh>
    <rPh sb="8" eb="10">
      <t>クブン</t>
    </rPh>
    <phoneticPr fontId="2"/>
  </si>
  <si>
    <t>複数国区分</t>
    <rPh sb="0" eb="2">
      <t>フクスウ</t>
    </rPh>
    <rPh sb="2" eb="3">
      <t>コク</t>
    </rPh>
    <rPh sb="3" eb="5">
      <t>クブン</t>
    </rPh>
    <phoneticPr fontId="2"/>
  </si>
  <si>
    <t>リスク対象国</t>
    <rPh sb="3" eb="6">
      <t>タイショウコク</t>
    </rPh>
    <phoneticPr fontId="2"/>
  </si>
  <si>
    <t>リスク対象区分</t>
    <rPh sb="3" eb="5">
      <t>タイショウ</t>
    </rPh>
    <rPh sb="5" eb="7">
      <t>クブン</t>
    </rPh>
    <phoneticPr fontId="2"/>
  </si>
  <si>
    <t>リスク対象バイヤー</t>
    <rPh sb="3" eb="5">
      <t>タイショウ</t>
    </rPh>
    <phoneticPr fontId="2"/>
  </si>
  <si>
    <t>配当付保</t>
    <rPh sb="0" eb="2">
      <t>ハイトウ</t>
    </rPh>
    <rPh sb="2" eb="4">
      <t>フホ</t>
    </rPh>
    <phoneticPr fontId="2"/>
  </si>
  <si>
    <t>希望する場合チェック</t>
    <rPh sb="0" eb="2">
      <t>キボウ</t>
    </rPh>
    <rPh sb="4" eb="6">
      <t>バアイ</t>
    </rPh>
    <phoneticPr fontId="2"/>
  </si>
  <si>
    <t>配当時期</t>
    <rPh sb="0" eb="2">
      <t>ハイトウ</t>
    </rPh>
    <rPh sb="2" eb="4">
      <t>ジキ</t>
    </rPh>
    <phoneticPr fontId="2"/>
  </si>
  <si>
    <t>何年目から配当を付保するか</t>
    <rPh sb="0" eb="3">
      <t>ナンネンメ</t>
    </rPh>
    <rPh sb="5" eb="7">
      <t>ハイトウ</t>
    </rPh>
    <rPh sb="8" eb="10">
      <t>フホ</t>
    </rPh>
    <phoneticPr fontId="2"/>
  </si>
  <si>
    <t>配当金付保（％）</t>
    <rPh sb="0" eb="3">
      <t>ハイトウキン</t>
    </rPh>
    <rPh sb="3" eb="5">
      <t>フホ</t>
    </rPh>
    <phoneticPr fontId="2"/>
  </si>
  <si>
    <t>通貨（変更）</t>
    <rPh sb="0" eb="2">
      <t>ツウカ</t>
    </rPh>
    <rPh sb="3" eb="5">
      <t>ヘンコウ</t>
    </rPh>
    <phoneticPr fontId="2"/>
  </si>
  <si>
    <t>換算率(変更）</t>
    <rPh sb="0" eb="3">
      <t>カンサンリツ</t>
    </rPh>
    <rPh sb="4" eb="6">
      <t>ヘンコウ</t>
    </rPh>
    <phoneticPr fontId="2"/>
  </si>
  <si>
    <t>適用換算率</t>
    <rPh sb="0" eb="2">
      <t>テキヨウ</t>
    </rPh>
    <rPh sb="2" eb="5">
      <t>カンサンリツ</t>
    </rPh>
    <phoneticPr fontId="2"/>
  </si>
  <si>
    <t>付保率</t>
    <rPh sb="0" eb="3">
      <t>フホリツ</t>
    </rPh>
    <phoneticPr fontId="2"/>
  </si>
  <si>
    <t>保険料率</t>
    <rPh sb="0" eb="2">
      <t>ホケン</t>
    </rPh>
    <rPh sb="2" eb="4">
      <t>リョウリツ</t>
    </rPh>
    <phoneticPr fontId="2"/>
  </si>
  <si>
    <t>年数</t>
    <rPh sb="0" eb="2">
      <t>ネンスウ</t>
    </rPh>
    <phoneticPr fontId="2"/>
  </si>
  <si>
    <t>保険期間起算日</t>
    <rPh sb="0" eb="2">
      <t>ホケン</t>
    </rPh>
    <rPh sb="2" eb="4">
      <t>キカン</t>
    </rPh>
    <rPh sb="4" eb="7">
      <t>キサンビ</t>
    </rPh>
    <phoneticPr fontId="2"/>
  </si>
  <si>
    <t>増額保険期間開始日</t>
    <rPh sb="0" eb="2">
      <t>ゾウガク</t>
    </rPh>
    <rPh sb="2" eb="4">
      <t>ホケン</t>
    </rPh>
    <rPh sb="4" eb="6">
      <t>キカン</t>
    </rPh>
    <rPh sb="6" eb="9">
      <t>カイシビ</t>
    </rPh>
    <phoneticPr fontId="2"/>
  </si>
  <si>
    <t>審査適用日</t>
    <rPh sb="0" eb="2">
      <t>シンサ</t>
    </rPh>
    <rPh sb="2" eb="4">
      <t>テキヨウ</t>
    </rPh>
    <rPh sb="4" eb="5">
      <t>ビ</t>
    </rPh>
    <phoneticPr fontId="2"/>
  </si>
  <si>
    <t>保険契約締結日</t>
    <rPh sb="0" eb="2">
      <t>ホケン</t>
    </rPh>
    <rPh sb="2" eb="4">
      <t>ケイヤク</t>
    </rPh>
    <rPh sb="4" eb="6">
      <t>テイケツ</t>
    </rPh>
    <rPh sb="6" eb="7">
      <t>ビ</t>
    </rPh>
    <phoneticPr fontId="2"/>
  </si>
  <si>
    <t>保険責任期間</t>
    <rPh sb="0" eb="2">
      <t>ホケン</t>
    </rPh>
    <rPh sb="2" eb="4">
      <t>セキニン</t>
    </rPh>
    <rPh sb="4" eb="6">
      <t>キカン</t>
    </rPh>
    <phoneticPr fontId="2"/>
  </si>
  <si>
    <t>保険料見直し時期</t>
    <rPh sb="0" eb="3">
      <t>ホケンリョウ</t>
    </rPh>
    <rPh sb="3" eb="5">
      <t>ミナオ</t>
    </rPh>
    <rPh sb="6" eb="8">
      <t>ジキ</t>
    </rPh>
    <phoneticPr fontId="2"/>
  </si>
  <si>
    <t>弁済の条件</t>
    <rPh sb="0" eb="2">
      <t>ベンサイ</t>
    </rPh>
    <rPh sb="3" eb="5">
      <t>ジョウケン</t>
    </rPh>
    <phoneticPr fontId="2"/>
  </si>
  <si>
    <t>弁済の保証</t>
    <rPh sb="0" eb="2">
      <t>ベンサイ</t>
    </rPh>
    <rPh sb="3" eb="5">
      <t>ホショウ</t>
    </rPh>
    <phoneticPr fontId="2"/>
  </si>
  <si>
    <t>主な出資者</t>
    <rPh sb="0" eb="1">
      <t>オモ</t>
    </rPh>
    <rPh sb="2" eb="5">
      <t>シュッシシャ</t>
    </rPh>
    <phoneticPr fontId="2"/>
  </si>
  <si>
    <t>主たる出資者</t>
    <rPh sb="0" eb="1">
      <t>シュ</t>
    </rPh>
    <rPh sb="3" eb="6">
      <t>シュッシシャ</t>
    </rPh>
    <phoneticPr fontId="2"/>
  </si>
  <si>
    <t>主な事業内容</t>
    <rPh sb="0" eb="1">
      <t>オモ</t>
    </rPh>
    <rPh sb="2" eb="4">
      <t>ジギョウ</t>
    </rPh>
    <rPh sb="4" eb="6">
      <t>ナイヨウ</t>
    </rPh>
    <phoneticPr fontId="2"/>
  </si>
  <si>
    <t>株主構成及び出資比率</t>
    <rPh sb="0" eb="2">
      <t>カブヌシ</t>
    </rPh>
    <rPh sb="2" eb="4">
      <t>コウセイ</t>
    </rPh>
    <rPh sb="4" eb="5">
      <t>オヨ</t>
    </rPh>
    <rPh sb="6" eb="8">
      <t>シュッシ</t>
    </rPh>
    <rPh sb="8" eb="10">
      <t>ヒリツ</t>
    </rPh>
    <phoneticPr fontId="2"/>
  </si>
  <si>
    <t>株式等</t>
    <rPh sb="0" eb="2">
      <t>カブシキ</t>
    </rPh>
    <rPh sb="2" eb="3">
      <t>トウ</t>
    </rPh>
    <phoneticPr fontId="2"/>
  </si>
  <si>
    <t>投資形態</t>
    <rPh sb="0" eb="2">
      <t>トウシ</t>
    </rPh>
    <rPh sb="2" eb="4">
      <t>ケイタイ</t>
    </rPh>
    <phoneticPr fontId="2"/>
  </si>
  <si>
    <t>貸付金による取得株式等の内容</t>
    <rPh sb="0" eb="3">
      <t>カシツケキン</t>
    </rPh>
    <rPh sb="6" eb="8">
      <t>シュトク</t>
    </rPh>
    <rPh sb="8" eb="10">
      <t>カブシキ</t>
    </rPh>
    <rPh sb="10" eb="11">
      <t>トウ</t>
    </rPh>
    <rPh sb="12" eb="14">
      <t>ナイヨウ</t>
    </rPh>
    <phoneticPr fontId="2"/>
  </si>
  <si>
    <t>経営支配のためのその他の方法</t>
    <rPh sb="0" eb="2">
      <t>ケイエイ</t>
    </rPh>
    <rPh sb="2" eb="4">
      <t>シハイ</t>
    </rPh>
    <rPh sb="10" eb="11">
      <t>タ</t>
    </rPh>
    <rPh sb="12" eb="14">
      <t>ホウホウ</t>
    </rPh>
    <phoneticPr fontId="2"/>
  </si>
  <si>
    <t>NEXI関連証券番号</t>
    <rPh sb="4" eb="6">
      <t>カンレン</t>
    </rPh>
    <rPh sb="6" eb="8">
      <t>ショウケン</t>
    </rPh>
    <rPh sb="8" eb="10">
      <t>バンゴウ</t>
    </rPh>
    <phoneticPr fontId="2"/>
  </si>
  <si>
    <t>その他の保険証券</t>
    <rPh sb="2" eb="3">
      <t>タ</t>
    </rPh>
    <rPh sb="4" eb="6">
      <t>ホケン</t>
    </rPh>
    <rPh sb="6" eb="8">
      <t>ショウケン</t>
    </rPh>
    <phoneticPr fontId="2"/>
  </si>
  <si>
    <t>損失を受ける恐れのある事項</t>
    <rPh sb="0" eb="2">
      <t>ソンシツ</t>
    </rPh>
    <rPh sb="3" eb="4">
      <t>ウ</t>
    </rPh>
    <rPh sb="6" eb="7">
      <t>オソ</t>
    </rPh>
    <rPh sb="11" eb="13">
      <t>ジコウ</t>
    </rPh>
    <phoneticPr fontId="2"/>
  </si>
  <si>
    <t>投資先国政府の保証</t>
    <rPh sb="0" eb="3">
      <t>トウシサキ</t>
    </rPh>
    <rPh sb="3" eb="5">
      <t>コクセイ</t>
    </rPh>
    <rPh sb="5" eb="6">
      <t>フ</t>
    </rPh>
    <rPh sb="7" eb="9">
      <t>ホショウ</t>
    </rPh>
    <phoneticPr fontId="2"/>
  </si>
  <si>
    <t>備考</t>
    <rPh sb="0" eb="2">
      <t>ビコウ</t>
    </rPh>
    <phoneticPr fontId="2"/>
  </si>
  <si>
    <t>事業内容</t>
    <rPh sb="0" eb="2">
      <t>ジギョウ</t>
    </rPh>
    <rPh sb="2" eb="4">
      <t>ナイヨウ</t>
    </rPh>
    <phoneticPr fontId="2"/>
  </si>
  <si>
    <t>資本金</t>
    <rPh sb="0" eb="3">
      <t>シホンキン</t>
    </rPh>
    <phoneticPr fontId="2"/>
  </si>
  <si>
    <t>従業員</t>
    <rPh sb="0" eb="3">
      <t>ジュウギョウイン</t>
    </rPh>
    <phoneticPr fontId="2"/>
  </si>
  <si>
    <t>その他の通信欄</t>
    <rPh sb="2" eb="3">
      <t>タ</t>
    </rPh>
    <rPh sb="4" eb="7">
      <t>ツウシンラン</t>
    </rPh>
    <phoneticPr fontId="2"/>
  </si>
  <si>
    <t>均等／不均等区分</t>
    <rPh sb="0" eb="2">
      <t>キントウ</t>
    </rPh>
    <rPh sb="3" eb="4">
      <t>フ</t>
    </rPh>
    <rPh sb="4" eb="6">
      <t>キントウ</t>
    </rPh>
    <rPh sb="6" eb="8">
      <t>クブン</t>
    </rPh>
    <phoneticPr fontId="2"/>
  </si>
  <si>
    <t>均等回数</t>
    <rPh sb="0" eb="2">
      <t>キントウ</t>
    </rPh>
    <rPh sb="2" eb="4">
      <t>カイスウ</t>
    </rPh>
    <phoneticPr fontId="2"/>
  </si>
  <si>
    <t>均等利配</t>
    <rPh sb="0" eb="2">
      <t>キントウ</t>
    </rPh>
    <rPh sb="2" eb="3">
      <t>リ</t>
    </rPh>
    <rPh sb="3" eb="4">
      <t>ハイ</t>
    </rPh>
    <phoneticPr fontId="2"/>
  </si>
  <si>
    <t>保険料明細書</t>
    <rPh sb="0" eb="3">
      <t>ホケンリョウ</t>
    </rPh>
    <rPh sb="3" eb="6">
      <t>メイサイショ</t>
    </rPh>
    <phoneticPr fontId="2"/>
  </si>
  <si>
    <t>元本投資総額</t>
    <rPh sb="0" eb="2">
      <t>ガンポン</t>
    </rPh>
    <rPh sb="2" eb="4">
      <t>トウシ</t>
    </rPh>
    <rPh sb="4" eb="6">
      <t>ソウガク</t>
    </rPh>
    <phoneticPr fontId="2"/>
  </si>
  <si>
    <t>取得のための対価（邦貨）</t>
    <rPh sb="0" eb="2">
      <t>シュトク</t>
    </rPh>
    <rPh sb="6" eb="8">
      <t>タイカ</t>
    </rPh>
    <rPh sb="9" eb="11">
      <t>ホウカ</t>
    </rPh>
    <phoneticPr fontId="2"/>
  </si>
  <si>
    <t>引込データ</t>
    <rPh sb="0" eb="1">
      <t>ヒ</t>
    </rPh>
    <rPh sb="1" eb="2">
      <t>コ</t>
    </rPh>
    <phoneticPr fontId="2"/>
  </si>
  <si>
    <t>業務委託先（媒介）</t>
    <rPh sb="0" eb="2">
      <t>ギョウム</t>
    </rPh>
    <rPh sb="2" eb="5">
      <t>イタクサキ</t>
    </rPh>
    <rPh sb="6" eb="8">
      <t>バイカイ</t>
    </rPh>
    <phoneticPr fontId="2"/>
  </si>
  <si>
    <t>内諾の有無</t>
    <rPh sb="0" eb="2">
      <t>ナイダク</t>
    </rPh>
    <rPh sb="3" eb="5">
      <t>ウム</t>
    </rPh>
    <phoneticPr fontId="2"/>
  </si>
  <si>
    <t>必須</t>
    <rPh sb="0" eb="2">
      <t>ヒッス</t>
    </rPh>
    <phoneticPr fontId="2"/>
  </si>
  <si>
    <t>○</t>
    <phoneticPr fontId="2"/>
  </si>
  <si>
    <t>項目</t>
    <rPh sb="0" eb="2">
      <t>コウモク</t>
    </rPh>
    <phoneticPr fontId="2"/>
  </si>
  <si>
    <t>その１</t>
    <phoneticPr fontId="2"/>
  </si>
  <si>
    <t>その２</t>
    <phoneticPr fontId="2"/>
  </si>
  <si>
    <t>セル結合</t>
    <rPh sb="2" eb="4">
      <t>ケツゴウ</t>
    </rPh>
    <phoneticPr fontId="2"/>
  </si>
  <si>
    <t>L31</t>
    <phoneticPr fontId="2"/>
  </si>
  <si>
    <t>（株）、（有）、他</t>
    <rPh sb="0" eb="3">
      <t>カブ</t>
    </rPh>
    <rPh sb="4" eb="7">
      <t>ユウ</t>
    </rPh>
    <rPh sb="8" eb="9">
      <t>ホカ</t>
    </rPh>
    <phoneticPr fontId="2"/>
  </si>
  <si>
    <t>判定結果</t>
    <rPh sb="0" eb="2">
      <t>ハンテイ</t>
    </rPh>
    <rPh sb="2" eb="4">
      <t>ケッカ</t>
    </rPh>
    <phoneticPr fontId="2"/>
  </si>
  <si>
    <t>送金部分（１回）：</t>
    <rPh sb="0" eb="2">
      <t>ソウキン</t>
    </rPh>
    <rPh sb="2" eb="4">
      <t>ブブン</t>
    </rPh>
    <rPh sb="6" eb="7">
      <t>カイ</t>
    </rPh>
    <phoneticPr fontId="2"/>
  </si>
  <si>
    <t>コード、企業名</t>
    <rPh sb="4" eb="7">
      <t>キギョウメイ</t>
    </rPh>
    <phoneticPr fontId="2"/>
  </si>
  <si>
    <t>コード、国名</t>
    <rPh sb="4" eb="5">
      <t>クニ</t>
    </rPh>
    <rPh sb="5" eb="6">
      <t>メイ</t>
    </rPh>
    <phoneticPr fontId="2"/>
  </si>
  <si>
    <t>C13</t>
    <phoneticPr fontId="2"/>
  </si>
  <si>
    <t>保険契約者と同じならTRUE</t>
    <rPh sb="0" eb="2">
      <t>ホケン</t>
    </rPh>
    <rPh sb="2" eb="5">
      <t>ケイヤクシャ</t>
    </rPh>
    <rPh sb="6" eb="7">
      <t>オナ</t>
    </rPh>
    <phoneticPr fontId="2"/>
  </si>
  <si>
    <t>S31</t>
    <phoneticPr fontId="2"/>
  </si>
  <si>
    <t>国名</t>
    <rPh sb="0" eb="1">
      <t>クニ</t>
    </rPh>
    <rPh sb="1" eb="2">
      <t>メイ</t>
    </rPh>
    <phoneticPr fontId="2"/>
  </si>
  <si>
    <t>R23</t>
    <phoneticPr fontId="2"/>
  </si>
  <si>
    <t>E36</t>
    <phoneticPr fontId="2"/>
  </si>
  <si>
    <t>F37</t>
    <phoneticPr fontId="2"/>
  </si>
  <si>
    <t>通貨名称</t>
    <rPh sb="0" eb="2">
      <t>ツウカ</t>
    </rPh>
    <rPh sb="2" eb="4">
      <t>メイショウ</t>
    </rPh>
    <phoneticPr fontId="2"/>
  </si>
  <si>
    <t>株式総数</t>
    <rPh sb="0" eb="2">
      <t>カブシキ</t>
    </rPh>
    <rPh sb="2" eb="4">
      <t>ソウスウ</t>
    </rPh>
    <phoneticPr fontId="2"/>
  </si>
  <si>
    <t>役員派遣割合</t>
    <rPh sb="0" eb="2">
      <t>ヤクイン</t>
    </rPh>
    <rPh sb="2" eb="4">
      <t>ハケン</t>
    </rPh>
    <rPh sb="4" eb="6">
      <t>ワリアイ</t>
    </rPh>
    <phoneticPr fontId="2"/>
  </si>
  <si>
    <t>年月日</t>
    <rPh sb="0" eb="3">
      <t>ネンガッピ</t>
    </rPh>
    <phoneticPr fontId="2"/>
  </si>
  <si>
    <t>年月</t>
    <rPh sb="0" eb="2">
      <t>ネンゲツ</t>
    </rPh>
    <phoneticPr fontId="2"/>
  </si>
  <si>
    <t>コードは保持していないため通貨名称</t>
    <rPh sb="4" eb="6">
      <t>ホジ</t>
    </rPh>
    <rPh sb="13" eb="15">
      <t>ツウカ</t>
    </rPh>
    <rPh sb="15" eb="17">
      <t>メイショウ</t>
    </rPh>
    <phoneticPr fontId="2"/>
  </si>
  <si>
    <t>重要資産のみケースがあるため国名のみ</t>
    <rPh sb="0" eb="2">
      <t>ジュウヨウ</t>
    </rPh>
    <rPh sb="2" eb="4">
      <t>シサン</t>
    </rPh>
    <rPh sb="14" eb="15">
      <t>クニ</t>
    </rPh>
    <rPh sb="15" eb="16">
      <t>メイ</t>
    </rPh>
    <phoneticPr fontId="2"/>
  </si>
  <si>
    <t>H41</t>
    <phoneticPr fontId="2"/>
  </si>
  <si>
    <t>E41</t>
    <phoneticPr fontId="2"/>
  </si>
  <si>
    <t>申込書からの引込</t>
    <rPh sb="0" eb="3">
      <t>モウシコミショ</t>
    </rPh>
    <rPh sb="6" eb="7">
      <t>ヒ</t>
    </rPh>
    <rPh sb="7" eb="8">
      <t>コ</t>
    </rPh>
    <phoneticPr fontId="2"/>
  </si>
  <si>
    <t>D31</t>
    <phoneticPr fontId="2"/>
  </si>
  <si>
    <t>被保険者所有株式数</t>
    <rPh sb="0" eb="4">
      <t>ヒホケンシャ</t>
    </rPh>
    <rPh sb="4" eb="6">
      <t>ショユウ</t>
    </rPh>
    <rPh sb="6" eb="8">
      <t>カブシキ</t>
    </rPh>
    <rPh sb="8" eb="9">
      <t>スウ</t>
    </rPh>
    <phoneticPr fontId="2"/>
  </si>
  <si>
    <t>O41</t>
    <phoneticPr fontId="2"/>
  </si>
  <si>
    <t>O42</t>
    <phoneticPr fontId="2"/>
  </si>
  <si>
    <t>I38</t>
    <phoneticPr fontId="2"/>
  </si>
  <si>
    <t>G38</t>
    <phoneticPr fontId="2"/>
  </si>
  <si>
    <t>額面１口金額</t>
    <rPh sb="0" eb="2">
      <t>ガクメン</t>
    </rPh>
    <rPh sb="3" eb="4">
      <t>クチ</t>
    </rPh>
    <rPh sb="4" eb="6">
      <t>キンガク</t>
    </rPh>
    <phoneticPr fontId="2"/>
  </si>
  <si>
    <t>留意点</t>
    <rPh sb="0" eb="3">
      <t>リュウイテン</t>
    </rPh>
    <phoneticPr fontId="2"/>
  </si>
  <si>
    <t>非常危険のみは1</t>
    <rPh sb="0" eb="2">
      <t>ヒジョウ</t>
    </rPh>
    <rPh sb="2" eb="4">
      <t>キケン</t>
    </rPh>
    <phoneticPr fontId="2"/>
  </si>
  <si>
    <t>当該枝毎の株式数</t>
    <rPh sb="0" eb="2">
      <t>トウガイ</t>
    </rPh>
    <rPh sb="2" eb="3">
      <t>エダ</t>
    </rPh>
    <rPh sb="3" eb="4">
      <t>ゴト</t>
    </rPh>
    <rPh sb="5" eb="7">
      <t>カブシキ</t>
    </rPh>
    <rPh sb="7" eb="8">
      <t>スウ</t>
    </rPh>
    <phoneticPr fontId="2"/>
  </si>
  <si>
    <t>普通株、出資持分、その他</t>
    <rPh sb="0" eb="2">
      <t>フツウ</t>
    </rPh>
    <rPh sb="2" eb="3">
      <t>カブ</t>
    </rPh>
    <rPh sb="4" eb="6">
      <t>シュッシ</t>
    </rPh>
    <rPh sb="6" eb="8">
      <t>モチブン</t>
    </rPh>
    <rPh sb="11" eb="12">
      <t>タ</t>
    </rPh>
    <phoneticPr fontId="2"/>
  </si>
  <si>
    <t>結果（建値）：</t>
    <rPh sb="0" eb="2">
      <t>ケッカ</t>
    </rPh>
    <rPh sb="3" eb="5">
      <t>タテネ</t>
    </rPh>
    <phoneticPr fontId="2"/>
  </si>
  <si>
    <t>結果（邦貨）：</t>
    <rPh sb="0" eb="2">
      <t>ケッカ</t>
    </rPh>
    <rPh sb="3" eb="5">
      <t>ホウカ</t>
    </rPh>
    <phoneticPr fontId="2"/>
  </si>
  <si>
    <t>現金、現物、その他</t>
    <rPh sb="0" eb="2">
      <t>ゲンキン</t>
    </rPh>
    <rPh sb="3" eb="5">
      <t>ゲンブツ</t>
    </rPh>
    <rPh sb="8" eb="9">
      <t>タ</t>
    </rPh>
    <phoneticPr fontId="2"/>
  </si>
  <si>
    <t>株式会社は普通株、有限会社は出資持分</t>
    <rPh sb="0" eb="4">
      <t>カブシキガイシャ</t>
    </rPh>
    <rPh sb="5" eb="7">
      <t>フツウ</t>
    </rPh>
    <rPh sb="7" eb="8">
      <t>カブ</t>
    </rPh>
    <rPh sb="9" eb="13">
      <t>ユウゲンガイシャ</t>
    </rPh>
    <rPh sb="14" eb="16">
      <t>シュッシ</t>
    </rPh>
    <rPh sb="16" eb="18">
      <t>モチブン</t>
    </rPh>
    <phoneticPr fontId="2"/>
  </si>
  <si>
    <t>●</t>
    <phoneticPr fontId="2"/>
  </si>
  <si>
    <t>純資産額、送金額、額面価額</t>
    <rPh sb="0" eb="3">
      <t>ジュンシサン</t>
    </rPh>
    <rPh sb="3" eb="4">
      <t>ガク</t>
    </rPh>
    <rPh sb="5" eb="8">
      <t>ソウキンガク</t>
    </rPh>
    <rPh sb="9" eb="11">
      <t>ガクメン</t>
    </rPh>
    <rPh sb="11" eb="13">
      <t>カガク</t>
    </rPh>
    <phoneticPr fontId="2"/>
  </si>
  <si>
    <t>送金年月日(From）</t>
    <rPh sb="0" eb="2">
      <t>ソウキン</t>
    </rPh>
    <rPh sb="2" eb="5">
      <t>ネンガッピ</t>
    </rPh>
    <phoneticPr fontId="2"/>
  </si>
  <si>
    <t>（コ）B37</t>
    <phoneticPr fontId="2"/>
  </si>
  <si>
    <t>申込書用のＩＦ式（循環参照を回避）↓</t>
    <rPh sb="0" eb="3">
      <t>モウシコミショ</t>
    </rPh>
    <rPh sb="3" eb="4">
      <t>ヨウ</t>
    </rPh>
    <rPh sb="7" eb="8">
      <t>シキ</t>
    </rPh>
    <rPh sb="9" eb="11">
      <t>ジュンカン</t>
    </rPh>
    <rPh sb="11" eb="13">
      <t>サンショウ</t>
    </rPh>
    <rPh sb="14" eb="16">
      <t>カイヒ</t>
    </rPh>
    <phoneticPr fontId="2"/>
  </si>
  <si>
    <t>【原票用】</t>
    <rPh sb="1" eb="3">
      <t>ゲンピョウ</t>
    </rPh>
    <rPh sb="3" eb="4">
      <t>ヨウ</t>
    </rPh>
    <phoneticPr fontId="2"/>
  </si>
  <si>
    <t>from（最初）</t>
    <rPh sb="5" eb="7">
      <t>サイショ</t>
    </rPh>
    <phoneticPr fontId="2"/>
  </si>
  <si>
    <t>上記が「その他」の場合の記入内容</t>
    <rPh sb="0" eb="2">
      <t>ジョウキ</t>
    </rPh>
    <rPh sb="6" eb="7">
      <t>タ</t>
    </rPh>
    <rPh sb="9" eb="11">
      <t>バアイ</t>
    </rPh>
    <rPh sb="12" eb="14">
      <t>キニュウ</t>
    </rPh>
    <rPh sb="14" eb="16">
      <t>ナイヨウ</t>
    </rPh>
    <phoneticPr fontId="2"/>
  </si>
  <si>
    <t>新規、更新</t>
    <rPh sb="0" eb="2">
      <t>シンキ</t>
    </rPh>
    <rPh sb="3" eb="5">
      <t>コウシン</t>
    </rPh>
    <phoneticPr fontId="2"/>
  </si>
  <si>
    <t>保険責任開始日</t>
    <rPh sb="0" eb="2">
      <t>ホケン</t>
    </rPh>
    <rPh sb="2" eb="4">
      <t>セキニン</t>
    </rPh>
    <rPh sb="4" eb="7">
      <t>カイシビ</t>
    </rPh>
    <phoneticPr fontId="2"/>
  </si>
  <si>
    <t>保険責任終了日</t>
    <rPh sb="0" eb="2">
      <t>ホケン</t>
    </rPh>
    <rPh sb="2" eb="4">
      <t>セキニン</t>
    </rPh>
    <rPh sb="4" eb="7">
      <t>シュウリョウビ</t>
    </rPh>
    <phoneticPr fontId="2"/>
  </si>
  <si>
    <t>純資産：１回　それ以外：送金回数（予定を含む）</t>
    <rPh sb="0" eb="3">
      <t>ジュンシサン</t>
    </rPh>
    <rPh sb="5" eb="6">
      <t>カイ</t>
    </rPh>
    <rPh sb="9" eb="11">
      <t>イガイ</t>
    </rPh>
    <rPh sb="12" eb="14">
      <t>ソウキン</t>
    </rPh>
    <rPh sb="14" eb="16">
      <t>カイスウ</t>
    </rPh>
    <rPh sb="17" eb="19">
      <t>ヨテイ</t>
    </rPh>
    <rPh sb="20" eb="21">
      <t>フク</t>
    </rPh>
    <phoneticPr fontId="2"/>
  </si>
  <si>
    <t>純資産：責任開始日　他：最初送金日（予定含む）　※他優先</t>
    <rPh sb="0" eb="3">
      <t>ジュンシサン</t>
    </rPh>
    <rPh sb="4" eb="6">
      <t>セキニン</t>
    </rPh>
    <rPh sb="6" eb="9">
      <t>カイシビ</t>
    </rPh>
    <rPh sb="10" eb="11">
      <t>ホカ</t>
    </rPh>
    <rPh sb="12" eb="14">
      <t>サイショ</t>
    </rPh>
    <rPh sb="14" eb="16">
      <t>ソウキン</t>
    </rPh>
    <rPh sb="16" eb="17">
      <t>ビ</t>
    </rPh>
    <rPh sb="18" eb="20">
      <t>ヨテイ</t>
    </rPh>
    <rPh sb="20" eb="21">
      <t>フク</t>
    </rPh>
    <rPh sb="25" eb="26">
      <t>ホカ</t>
    </rPh>
    <rPh sb="26" eb="28">
      <t>ユウセン</t>
    </rPh>
    <phoneticPr fontId="2"/>
  </si>
  <si>
    <t>純資産：責任開始日　他：最初送金予定日（送金１回は済、予定問わず）　※他優先</t>
    <rPh sb="0" eb="3">
      <t>ジュンシサン</t>
    </rPh>
    <rPh sb="4" eb="6">
      <t>セキニン</t>
    </rPh>
    <rPh sb="6" eb="9">
      <t>カイシビ</t>
    </rPh>
    <rPh sb="10" eb="11">
      <t>ホカ</t>
    </rPh>
    <rPh sb="12" eb="14">
      <t>サイショ</t>
    </rPh>
    <rPh sb="14" eb="16">
      <t>ソウキン</t>
    </rPh>
    <rPh sb="16" eb="18">
      <t>ヨテイ</t>
    </rPh>
    <rPh sb="18" eb="19">
      <t>ビ</t>
    </rPh>
    <rPh sb="20" eb="22">
      <t>ソウキン</t>
    </rPh>
    <rPh sb="23" eb="24">
      <t>カイ</t>
    </rPh>
    <rPh sb="25" eb="26">
      <t>ズミ</t>
    </rPh>
    <rPh sb="27" eb="29">
      <t>ヨテイ</t>
    </rPh>
    <rPh sb="29" eb="30">
      <t>ト</t>
    </rPh>
    <rPh sb="35" eb="36">
      <t>ホカ</t>
    </rPh>
    <rPh sb="36" eb="38">
      <t>ユウセン</t>
    </rPh>
    <phoneticPr fontId="2"/>
  </si>
  <si>
    <t>純資産：責任開始日　他：最初の送金日（予定含む）　※他優先</t>
    <rPh sb="0" eb="3">
      <t>ジュンシサン</t>
    </rPh>
    <rPh sb="4" eb="6">
      <t>セキニン</t>
    </rPh>
    <rPh sb="6" eb="9">
      <t>カイシビ</t>
    </rPh>
    <rPh sb="10" eb="11">
      <t>ホカ</t>
    </rPh>
    <rPh sb="12" eb="14">
      <t>サイショ</t>
    </rPh>
    <rPh sb="15" eb="17">
      <t>ソウキン</t>
    </rPh>
    <rPh sb="17" eb="18">
      <t>ビ</t>
    </rPh>
    <rPh sb="19" eb="21">
      <t>ヨテイ</t>
    </rPh>
    <rPh sb="21" eb="22">
      <t>フク</t>
    </rPh>
    <rPh sb="26" eb="27">
      <t>ホカ</t>
    </rPh>
    <rPh sb="27" eb="29">
      <t>ユウセン</t>
    </rPh>
    <phoneticPr fontId="2"/>
  </si>
  <si>
    <t>一括、分割送金</t>
    <rPh sb="0" eb="2">
      <t>イッカツ</t>
    </rPh>
    <rPh sb="3" eb="5">
      <t>ブンカツ</t>
    </rPh>
    <rPh sb="5" eb="7">
      <t>ソウキン</t>
    </rPh>
    <phoneticPr fontId="2"/>
  </si>
  <si>
    <t>送金済、予定</t>
    <rPh sb="0" eb="2">
      <t>ソウキン</t>
    </rPh>
    <rPh sb="2" eb="3">
      <t>ス</t>
    </rPh>
    <rPh sb="4" eb="6">
      <t>ヨテイ</t>
    </rPh>
    <phoneticPr fontId="2"/>
  </si>
  <si>
    <t>●</t>
    <phoneticPr fontId="2"/>
  </si>
  <si>
    <t>【枝分け処理】通貨が異なる場合</t>
    <rPh sb="1" eb="2">
      <t>エダ</t>
    </rPh>
    <rPh sb="2" eb="3">
      <t>ワ</t>
    </rPh>
    <rPh sb="4" eb="6">
      <t>ショリ</t>
    </rPh>
    <rPh sb="7" eb="9">
      <t>ツウカ</t>
    </rPh>
    <rPh sb="10" eb="11">
      <t>コト</t>
    </rPh>
    <rPh sb="13" eb="15">
      <t>バアイ</t>
    </rPh>
    <phoneticPr fontId="2"/>
  </si>
  <si>
    <t>【枝分け処理】換算率が異なる場合</t>
    <rPh sb="1" eb="2">
      <t>エダ</t>
    </rPh>
    <rPh sb="2" eb="3">
      <t>ワ</t>
    </rPh>
    <rPh sb="4" eb="6">
      <t>ショリ</t>
    </rPh>
    <rPh sb="7" eb="10">
      <t>カンサンリツ</t>
    </rPh>
    <rPh sb="11" eb="12">
      <t>コト</t>
    </rPh>
    <rPh sb="14" eb="16">
      <t>バアイ</t>
    </rPh>
    <phoneticPr fontId="2"/>
  </si>
  <si>
    <t>契約違反</t>
    <rPh sb="0" eb="2">
      <t>ケイヤク</t>
    </rPh>
    <rPh sb="2" eb="4">
      <t>イハン</t>
    </rPh>
    <phoneticPr fontId="2"/>
  </si>
  <si>
    <t>ありの場合は、一律「別紙特約ご参照」とする</t>
    <rPh sb="3" eb="5">
      <t>バアイ</t>
    </rPh>
    <rPh sb="7" eb="9">
      <t>イチリツ</t>
    </rPh>
    <rPh sb="10" eb="12">
      <t>ベッシ</t>
    </rPh>
    <rPh sb="12" eb="14">
      <t>トクヤク</t>
    </rPh>
    <rPh sb="15" eb="17">
      <t>サンショウ</t>
    </rPh>
    <phoneticPr fontId="2"/>
  </si>
  <si>
    <t>実際に引き受ける対価の額（予定は含まない）</t>
    <rPh sb="0" eb="2">
      <t>ジッサイ</t>
    </rPh>
    <rPh sb="3" eb="4">
      <t>ヒ</t>
    </rPh>
    <rPh sb="5" eb="6">
      <t>ウ</t>
    </rPh>
    <rPh sb="8" eb="10">
      <t>タイカ</t>
    </rPh>
    <rPh sb="11" eb="12">
      <t>ガク</t>
    </rPh>
    <rPh sb="13" eb="15">
      <t>ヨテイ</t>
    </rPh>
    <rPh sb="16" eb="17">
      <t>フク</t>
    </rPh>
    <phoneticPr fontId="2"/>
  </si>
  <si>
    <t>I59</t>
    <phoneticPr fontId="2"/>
  </si>
  <si>
    <t>セル結合（コード、企業名）</t>
    <rPh sb="2" eb="4">
      <t>ケツゴウ</t>
    </rPh>
    <rPh sb="9" eb="12">
      <t>キギョウメイ</t>
    </rPh>
    <phoneticPr fontId="2"/>
  </si>
  <si>
    <t>セル結合（コード、国名）</t>
    <rPh sb="2" eb="4">
      <t>ケツゴウ</t>
    </rPh>
    <rPh sb="9" eb="11">
      <t>コクメイ</t>
    </rPh>
    <phoneticPr fontId="2"/>
  </si>
  <si>
    <t>案件審査表で入力</t>
    <rPh sb="0" eb="1">
      <t>アンケン</t>
    </rPh>
    <rPh sb="1" eb="3">
      <t>シンサ</t>
    </rPh>
    <rPh sb="3" eb="4">
      <t>オモテ</t>
    </rPh>
    <rPh sb="5" eb="7">
      <t>ニュウリョク</t>
    </rPh>
    <phoneticPr fontId="2"/>
  </si>
  <si>
    <t>文書番号付与表の受理日</t>
    <rPh sb="0" eb="2">
      <t>ブンショ</t>
    </rPh>
    <rPh sb="2" eb="4">
      <t>バンゴウ</t>
    </rPh>
    <rPh sb="4" eb="6">
      <t>フヨ</t>
    </rPh>
    <rPh sb="6" eb="7">
      <t>ヒョウ</t>
    </rPh>
    <rPh sb="8" eb="10">
      <t>ジュリ</t>
    </rPh>
    <rPh sb="10" eb="11">
      <t>ビ</t>
    </rPh>
    <phoneticPr fontId="2"/>
  </si>
  <si>
    <t>文書番号付与表の受理番号</t>
    <rPh sb="0" eb="2">
      <t>ブンショ</t>
    </rPh>
    <rPh sb="2" eb="4">
      <t>バンゴウ</t>
    </rPh>
    <rPh sb="4" eb="6">
      <t>フヨ</t>
    </rPh>
    <rPh sb="6" eb="7">
      <t>ヒョウ</t>
    </rPh>
    <rPh sb="8" eb="10">
      <t>ジュリ</t>
    </rPh>
    <rPh sb="10" eb="12">
      <t>バンゴウ</t>
    </rPh>
    <phoneticPr fontId="2"/>
  </si>
  <si>
    <t>必須入力に変更し案件審査表で記入する</t>
    <rPh sb="0" eb="2">
      <t>ヒッス</t>
    </rPh>
    <rPh sb="2" eb="4">
      <t>ニュウリョク</t>
    </rPh>
    <rPh sb="5" eb="7">
      <t>ヘンコウ</t>
    </rPh>
    <rPh sb="8" eb="10">
      <t>アンケン</t>
    </rPh>
    <rPh sb="10" eb="12">
      <t>シンサ</t>
    </rPh>
    <rPh sb="12" eb="13">
      <t>オモテ</t>
    </rPh>
    <rPh sb="14" eb="16">
      <t>キニュウ</t>
    </rPh>
    <phoneticPr fontId="2"/>
  </si>
  <si>
    <t>（コ）D19</t>
    <phoneticPr fontId="2"/>
  </si>
  <si>
    <t>枝処理関連</t>
    <rPh sb="0" eb="1">
      <t>エダ</t>
    </rPh>
    <rPh sb="1" eb="3">
      <t>ショリ</t>
    </rPh>
    <rPh sb="3" eb="5">
      <t>カンレン</t>
    </rPh>
    <phoneticPr fontId="2"/>
  </si>
  <si>
    <t>分岐要因１</t>
    <rPh sb="0" eb="2">
      <t>ブンキ</t>
    </rPh>
    <rPh sb="2" eb="4">
      <t>ヨウイン</t>
    </rPh>
    <phoneticPr fontId="2"/>
  </si>
  <si>
    <t>分岐要因２</t>
    <rPh sb="0" eb="2">
      <t>ブンキ</t>
    </rPh>
    <rPh sb="2" eb="4">
      <t>ヨウイン</t>
    </rPh>
    <phoneticPr fontId="2"/>
  </si>
  <si>
    <t>分岐要因３</t>
    <rPh sb="0" eb="2">
      <t>ブンキ</t>
    </rPh>
    <rPh sb="2" eb="4">
      <t>ヨウイン</t>
    </rPh>
    <phoneticPr fontId="2"/>
  </si>
  <si>
    <t>分岐要因４</t>
    <rPh sb="0" eb="2">
      <t>ブンキ</t>
    </rPh>
    <rPh sb="2" eb="4">
      <t>ヨウイン</t>
    </rPh>
    <phoneticPr fontId="2"/>
  </si>
  <si>
    <t>配当金（定額）</t>
    <rPh sb="0" eb="3">
      <t>ハイトウキン</t>
    </rPh>
    <rPh sb="4" eb="6">
      <t>テイガク</t>
    </rPh>
    <phoneticPr fontId="2"/>
  </si>
  <si>
    <t>配当金（定率）</t>
    <rPh sb="0" eb="3">
      <t>ハイトウキン</t>
    </rPh>
    <rPh sb="4" eb="6">
      <t>テイリツ</t>
    </rPh>
    <phoneticPr fontId="2"/>
  </si>
  <si>
    <t>元本に対する割合</t>
    <rPh sb="0" eb="2">
      <t>ガンポン</t>
    </rPh>
    <rPh sb="3" eb="4">
      <t>タイ</t>
    </rPh>
    <rPh sb="6" eb="8">
      <t>ワリアイ</t>
    </rPh>
    <phoneticPr fontId="2"/>
  </si>
  <si>
    <t>リンク結果
選択：TRUE
未選択：FALSE</t>
    <rPh sb="3" eb="5">
      <t>ケッカ</t>
    </rPh>
    <rPh sb="6" eb="8">
      <t>センタク</t>
    </rPh>
    <rPh sb="14" eb="15">
      <t>ミ</t>
    </rPh>
    <rPh sb="15" eb="17">
      <t>センタク</t>
    </rPh>
    <phoneticPr fontId="2"/>
  </si>
  <si>
    <t>換算率：</t>
    <rPh sb="0" eb="3">
      <t>カンサンリツ</t>
    </rPh>
    <phoneticPr fontId="2"/>
  </si>
  <si>
    <t>建値の通貨：</t>
    <rPh sb="0" eb="2">
      <t>タテネ</t>
    </rPh>
    <rPh sb="3" eb="5">
      <t>ツウカ</t>
    </rPh>
    <phoneticPr fontId="2"/>
  </si>
  <si>
    <t>元本付保率</t>
    <rPh sb="0" eb="2">
      <t>ガンポン</t>
    </rPh>
    <rPh sb="2" eb="4">
      <t>フホ</t>
    </rPh>
    <rPh sb="4" eb="5">
      <t>リツ</t>
    </rPh>
    <phoneticPr fontId="2"/>
  </si>
  <si>
    <t>G66</t>
    <phoneticPr fontId="2"/>
  </si>
  <si>
    <t>セル結合</t>
    <rPh sb="1" eb="3">
      <t>ケツゴウ</t>
    </rPh>
    <phoneticPr fontId="2"/>
  </si>
  <si>
    <t>C65</t>
    <phoneticPr fontId="2"/>
  </si>
  <si>
    <t>始期応当日の対価の額変更に係る通貨変更</t>
    <rPh sb="0" eb="2">
      <t>シキ</t>
    </rPh>
    <rPh sb="2" eb="5">
      <t>オウトウビ</t>
    </rPh>
    <rPh sb="6" eb="8">
      <t>タイカ</t>
    </rPh>
    <rPh sb="9" eb="10">
      <t>ガク</t>
    </rPh>
    <rPh sb="10" eb="12">
      <t>ヘンコウ</t>
    </rPh>
    <rPh sb="13" eb="14">
      <t>カカ</t>
    </rPh>
    <rPh sb="15" eb="17">
      <t>ツウカ</t>
    </rPh>
    <rPh sb="17" eb="19">
      <t>ヘンコウ</t>
    </rPh>
    <phoneticPr fontId="2"/>
  </si>
  <si>
    <t>同上の場合の換算率の変更</t>
    <rPh sb="0" eb="2">
      <t>ドウジョウ</t>
    </rPh>
    <rPh sb="3" eb="5">
      <t>バアイ</t>
    </rPh>
    <rPh sb="6" eb="9">
      <t>カンサンリツ</t>
    </rPh>
    <rPh sb="10" eb="12">
      <t>ヘンコウ</t>
    </rPh>
    <phoneticPr fontId="2"/>
  </si>
  <si>
    <t>増額新規の場合?</t>
    <rPh sb="0" eb="2">
      <t>ゾウガク</t>
    </rPh>
    <rPh sb="2" eb="4">
      <t>シンキ</t>
    </rPh>
    <rPh sb="5" eb="7">
      <t>バアイ</t>
    </rPh>
    <phoneticPr fontId="2"/>
  </si>
  <si>
    <t>増資</t>
    <rPh sb="0" eb="2">
      <t>ゾウシ</t>
    </rPh>
    <phoneticPr fontId="2"/>
  </si>
  <si>
    <t>証券統合</t>
    <rPh sb="0" eb="2">
      <t>ショウケン</t>
    </rPh>
    <rPh sb="2" eb="4">
      <t>トウゴウ</t>
    </rPh>
    <phoneticPr fontId="2"/>
  </si>
  <si>
    <t>審査部ﾘｽｸ審査終了日又は再保険承認日のいずれか遅い日</t>
    <phoneticPr fontId="2"/>
  </si>
  <si>
    <t>新規は受理日。期間満了は満了日の翌日（更新契約の始期日）</t>
    <rPh sb="19" eb="21">
      <t>コウシン</t>
    </rPh>
    <rPh sb="21" eb="23">
      <t>ケイヤク</t>
    </rPh>
    <rPh sb="24" eb="27">
      <t>シキビ</t>
    </rPh>
    <phoneticPr fontId="2"/>
  </si>
  <si>
    <t>更新は引込、新規は「要確認」として案件審査表で記入</t>
    <rPh sb="0" eb="1">
      <t>コウシン</t>
    </rPh>
    <rPh sb="2" eb="3">
      <t>ヒ</t>
    </rPh>
    <rPh sb="3" eb="4">
      <t>コ</t>
    </rPh>
    <rPh sb="5" eb="7">
      <t>シンキ</t>
    </rPh>
    <rPh sb="10" eb="13">
      <t>ヨウカクニン</t>
    </rPh>
    <rPh sb="17" eb="19">
      <t>アンケン</t>
    </rPh>
    <rPh sb="19" eb="21">
      <t>シンサ</t>
    </rPh>
    <rPh sb="21" eb="22">
      <t>オモテ</t>
    </rPh>
    <rPh sb="23" eb="25">
      <t>キニュウ</t>
    </rPh>
    <phoneticPr fontId="2"/>
  </si>
  <si>
    <t>始期</t>
    <rPh sb="0" eb="2">
      <t>シキ</t>
    </rPh>
    <phoneticPr fontId="2"/>
  </si>
  <si>
    <t>終期</t>
    <rPh sb="0" eb="2">
      <t>シュウキ</t>
    </rPh>
    <phoneticPr fontId="2"/>
  </si>
  <si>
    <t>終期→新規、増資（統合無し）、中途更改、更新：始期＋保険期間　増資（統合あり）：統合証券の終期</t>
    <rPh sb="0" eb="2">
      <t>シュウキ</t>
    </rPh>
    <rPh sb="3" eb="5">
      <t>シンキ</t>
    </rPh>
    <rPh sb="6" eb="8">
      <t>ゾウシ</t>
    </rPh>
    <rPh sb="9" eb="11">
      <t>トウゴウ</t>
    </rPh>
    <rPh sb="11" eb="12">
      <t>ナ</t>
    </rPh>
    <rPh sb="15" eb="17">
      <t>チュウト</t>
    </rPh>
    <rPh sb="17" eb="19">
      <t>コウカイ</t>
    </rPh>
    <rPh sb="20" eb="22">
      <t>コウシン</t>
    </rPh>
    <rPh sb="23" eb="25">
      <t>シキ</t>
    </rPh>
    <rPh sb="26" eb="28">
      <t>ホケン</t>
    </rPh>
    <rPh sb="28" eb="30">
      <t>キカン</t>
    </rPh>
    <rPh sb="31" eb="33">
      <t>ゾウシ</t>
    </rPh>
    <rPh sb="34" eb="36">
      <t>トウゴウ</t>
    </rPh>
    <rPh sb="40" eb="42">
      <t>トウゴウ</t>
    </rPh>
    <rPh sb="42" eb="44">
      <t>ショウケン</t>
    </rPh>
    <rPh sb="45" eb="47">
      <t>シュウキ</t>
    </rPh>
    <phoneticPr fontId="2"/>
  </si>
  <si>
    <t>セル結合、増資統合有りの場合は「要確認」として案件審査表で記入</t>
    <rPh sb="1" eb="3">
      <t>ケツゴウ</t>
    </rPh>
    <rPh sb="5" eb="7">
      <t>ゾウシ</t>
    </rPh>
    <rPh sb="7" eb="9">
      <t>トウゴウ</t>
    </rPh>
    <rPh sb="9" eb="10">
      <t>ア</t>
    </rPh>
    <rPh sb="12" eb="14">
      <t>バアイ</t>
    </rPh>
    <phoneticPr fontId="2"/>
  </si>
  <si>
    <t>保険期間と一致</t>
    <rPh sb="0" eb="2">
      <t>ホケン</t>
    </rPh>
    <rPh sb="2" eb="4">
      <t>キカン</t>
    </rPh>
    <rPh sb="5" eb="7">
      <t>イッチ</t>
    </rPh>
    <phoneticPr fontId="2"/>
  </si>
  <si>
    <t>４社入力欄有り、企業名のみ</t>
    <rPh sb="1" eb="2">
      <t>シャ</t>
    </rPh>
    <rPh sb="2" eb="5">
      <t>ニュウリョクラン</t>
    </rPh>
    <rPh sb="5" eb="6">
      <t>ア</t>
    </rPh>
    <rPh sb="8" eb="11">
      <t>キギョウメイ</t>
    </rPh>
    <phoneticPr fontId="2"/>
  </si>
  <si>
    <t>１社目</t>
    <rPh sb="1" eb="2">
      <t>シャ</t>
    </rPh>
    <rPh sb="2" eb="3">
      <t>メ</t>
    </rPh>
    <phoneticPr fontId="2"/>
  </si>
  <si>
    <t>２社目</t>
    <rPh sb="1" eb="2">
      <t>シャ</t>
    </rPh>
    <rPh sb="2" eb="3">
      <t>メ</t>
    </rPh>
    <phoneticPr fontId="2"/>
  </si>
  <si>
    <t>３社目</t>
    <rPh sb="1" eb="2">
      <t>シャ</t>
    </rPh>
    <rPh sb="2" eb="3">
      <t>メ</t>
    </rPh>
    <phoneticPr fontId="2"/>
  </si>
  <si>
    <t>４社目</t>
    <rPh sb="1" eb="2">
      <t>シャ</t>
    </rPh>
    <rPh sb="2" eb="3">
      <t>メ</t>
    </rPh>
    <phoneticPr fontId="2"/>
  </si>
  <si>
    <t>入力必須の区分</t>
    <rPh sb="0" eb="2">
      <t>ニュウリョク</t>
    </rPh>
    <rPh sb="2" eb="4">
      <t>ヒッス</t>
    </rPh>
    <rPh sb="5" eb="7">
      <t>クブン</t>
    </rPh>
    <phoneticPr fontId="2"/>
  </si>
  <si>
    <t>任意/該当時</t>
    <rPh sb="0" eb="2">
      <t>ニンイ</t>
    </rPh>
    <rPh sb="3" eb="5">
      <t>ガイトウ</t>
    </rPh>
    <rPh sb="5" eb="6">
      <t>ジ</t>
    </rPh>
    <phoneticPr fontId="2"/>
  </si>
  <si>
    <t>○</t>
    <phoneticPr fontId="2"/>
  </si>
  <si>
    <t>M33</t>
    <phoneticPr fontId="2"/>
  </si>
  <si>
    <t>M34</t>
  </si>
  <si>
    <t>M35</t>
  </si>
  <si>
    <t>M36</t>
  </si>
  <si>
    <t>D22</t>
    <phoneticPr fontId="2"/>
  </si>
  <si>
    <t>投資の動機並びに目的（主たる事業内容は別）</t>
    <rPh sb="0" eb="2">
      <t>トウシ</t>
    </rPh>
    <rPh sb="3" eb="5">
      <t>ドウキ</t>
    </rPh>
    <rPh sb="5" eb="6">
      <t>ナラ</t>
    </rPh>
    <rPh sb="8" eb="10">
      <t>モクテキ</t>
    </rPh>
    <rPh sb="11" eb="12">
      <t>シュ</t>
    </rPh>
    <rPh sb="14" eb="16">
      <t>ジギョウ</t>
    </rPh>
    <rPh sb="16" eb="18">
      <t>ナイヨウ</t>
    </rPh>
    <rPh sb="19" eb="20">
      <t>ベツ</t>
    </rPh>
    <phoneticPr fontId="2"/>
  </si>
  <si>
    <t>D32</t>
    <phoneticPr fontId="2"/>
  </si>
  <si>
    <t>投資先の主たる事業内容</t>
    <rPh sb="0" eb="3">
      <t>トウシサキ</t>
    </rPh>
    <rPh sb="4" eb="5">
      <t>シュ</t>
    </rPh>
    <rPh sb="7" eb="9">
      <t>ジギョウ</t>
    </rPh>
    <rPh sb="9" eb="11">
      <t>ナイヨウ</t>
    </rPh>
    <phoneticPr fontId="2"/>
  </si>
  <si>
    <t>主な出資者と重複するため不要とする</t>
    <rPh sb="0" eb="1">
      <t>オモ</t>
    </rPh>
    <rPh sb="2" eb="5">
      <t>シュッシシャ</t>
    </rPh>
    <rPh sb="6" eb="8">
      <t>チョウフク</t>
    </rPh>
    <rPh sb="12" eb="14">
      <t>フヨウ</t>
    </rPh>
    <phoneticPr fontId="2"/>
  </si>
  <si>
    <t>（</t>
    <phoneticPr fontId="2"/>
  </si>
  <si>
    <t>使用していない</t>
    <rPh sb="0" eb="2">
      <t>シヨウ</t>
    </rPh>
    <phoneticPr fontId="2"/>
  </si>
  <si>
    <t>入力内容にバラツキがあるため入力不要とする</t>
    <rPh sb="0" eb="2">
      <t>ニュウリョク</t>
    </rPh>
    <rPh sb="2" eb="4">
      <t>ナイヨウ</t>
    </rPh>
    <rPh sb="14" eb="16">
      <t>ニュウリョク</t>
    </rPh>
    <rPh sb="16" eb="18">
      <t>フヨウ</t>
    </rPh>
    <phoneticPr fontId="2"/>
  </si>
  <si>
    <t>無、取得予定、取得済</t>
    <rPh sb="0" eb="1">
      <t>ナ</t>
    </rPh>
    <rPh sb="2" eb="4">
      <t>シュトク</t>
    </rPh>
    <rPh sb="4" eb="6">
      <t>ヨテイ</t>
    </rPh>
    <rPh sb="7" eb="9">
      <t>シュトク</t>
    </rPh>
    <rPh sb="9" eb="10">
      <t>ス</t>
    </rPh>
    <phoneticPr fontId="2"/>
  </si>
  <si>
    <t>該当：TRUE</t>
    <rPh sb="0" eb="2">
      <t>ガイトウ</t>
    </rPh>
    <phoneticPr fontId="2"/>
  </si>
  <si>
    <t>新規、増資、期間満了　※中途更改は新規とし更改前、更新前証券番号は備考欄に記載</t>
    <rPh sb="0" eb="2">
      <t>シンキ</t>
    </rPh>
    <rPh sb="3" eb="5">
      <t>ゾウシ</t>
    </rPh>
    <rPh sb="6" eb="8">
      <t>キカン</t>
    </rPh>
    <rPh sb="8" eb="10">
      <t>マンリョウ</t>
    </rPh>
    <rPh sb="12" eb="14">
      <t>チュウト</t>
    </rPh>
    <rPh sb="14" eb="16">
      <t>コウカイ</t>
    </rPh>
    <rPh sb="17" eb="19">
      <t>シンキ</t>
    </rPh>
    <rPh sb="21" eb="23">
      <t>コウカイ</t>
    </rPh>
    <rPh sb="23" eb="24">
      <t>マエ</t>
    </rPh>
    <rPh sb="25" eb="28">
      <t>コウシンマエ</t>
    </rPh>
    <rPh sb="28" eb="30">
      <t>ショウケン</t>
    </rPh>
    <rPh sb="30" eb="32">
      <t>バンゴウ</t>
    </rPh>
    <rPh sb="33" eb="36">
      <t>ビコウラン</t>
    </rPh>
    <rPh sb="37" eb="39">
      <t>キサイ</t>
    </rPh>
    <phoneticPr fontId="2"/>
  </si>
  <si>
    <t>証券統合の有無</t>
    <rPh sb="0" eb="2">
      <t>ショウケン</t>
    </rPh>
    <rPh sb="2" eb="4">
      <t>トウゴウ</t>
    </rPh>
    <rPh sb="5" eb="7">
      <t>ウム</t>
    </rPh>
    <phoneticPr fontId="2"/>
  </si>
  <si>
    <t>送金リスクてん補の有無</t>
    <rPh sb="0" eb="2">
      <t>ソウキン</t>
    </rPh>
    <rPh sb="7" eb="8">
      <t>ポ</t>
    </rPh>
    <rPh sb="9" eb="11">
      <t>ウム</t>
    </rPh>
    <phoneticPr fontId="2"/>
  </si>
  <si>
    <t>グレードアップ更改</t>
    <rPh sb="7" eb="9">
      <t>コウカイ</t>
    </rPh>
    <phoneticPr fontId="2"/>
  </si>
  <si>
    <t>J26</t>
    <phoneticPr fontId="2"/>
  </si>
  <si>
    <t>対価の複合（送金済あり）</t>
    <rPh sb="0" eb="2">
      <t>タイカ</t>
    </rPh>
    <rPh sb="3" eb="5">
      <t>フクゴウ</t>
    </rPh>
    <rPh sb="6" eb="8">
      <t>ソウキン</t>
    </rPh>
    <rPh sb="8" eb="9">
      <t>ス</t>
    </rPh>
    <phoneticPr fontId="2"/>
  </si>
  <si>
    <t>枝処理関連（プレミアム特約）</t>
    <rPh sb="0" eb="1">
      <t>エダ</t>
    </rPh>
    <rPh sb="1" eb="3">
      <t>ショリ</t>
    </rPh>
    <rPh sb="3" eb="5">
      <t>カンレン</t>
    </rPh>
    <rPh sb="11" eb="13">
      <t>トクヤク</t>
    </rPh>
    <phoneticPr fontId="2"/>
  </si>
  <si>
    <t>枝処理関連（対価の複合→引込は純資産額と送金額（送金済）の複合のみ）</t>
    <rPh sb="0" eb="1">
      <t>エダ</t>
    </rPh>
    <rPh sb="1" eb="3">
      <t>ショリ</t>
    </rPh>
    <rPh sb="3" eb="5">
      <t>カンレン</t>
    </rPh>
    <rPh sb="6" eb="8">
      <t>タイカ</t>
    </rPh>
    <rPh sb="9" eb="11">
      <t>フクゴウ</t>
    </rPh>
    <rPh sb="12" eb="13">
      <t>ヒ</t>
    </rPh>
    <rPh sb="13" eb="14">
      <t>コ</t>
    </rPh>
    <rPh sb="15" eb="18">
      <t>ジュンシサン</t>
    </rPh>
    <rPh sb="18" eb="19">
      <t>ガク</t>
    </rPh>
    <rPh sb="20" eb="22">
      <t>ソウキン</t>
    </rPh>
    <rPh sb="22" eb="23">
      <t>ガク</t>
    </rPh>
    <rPh sb="24" eb="26">
      <t>ソウキン</t>
    </rPh>
    <rPh sb="26" eb="27">
      <t>ス</t>
    </rPh>
    <rPh sb="29" eb="31">
      <t>フクゴウ</t>
    </rPh>
    <phoneticPr fontId="2"/>
  </si>
  <si>
    <t>部分損失特約（のみ特約）</t>
    <rPh sb="0" eb="2">
      <t>ブブン</t>
    </rPh>
    <rPh sb="2" eb="4">
      <t>ソンシツ</t>
    </rPh>
    <rPh sb="4" eb="6">
      <t>トクヤク</t>
    </rPh>
    <rPh sb="9" eb="11">
      <t>トクヤク</t>
    </rPh>
    <phoneticPr fontId="2"/>
  </si>
  <si>
    <t>（コ）B58</t>
    <phoneticPr fontId="2"/>
  </si>
  <si>
    <t>(事業)氏名</t>
    <rPh sb="1" eb="3">
      <t>ジギョウ</t>
    </rPh>
    <rPh sb="4" eb="6">
      <t>シメイ</t>
    </rPh>
    <phoneticPr fontId="2"/>
  </si>
  <si>
    <t>(事業)部署名</t>
    <rPh sb="4" eb="7">
      <t>ブショメイ</t>
    </rPh>
    <phoneticPr fontId="2"/>
  </si>
  <si>
    <t>(事業)電話番号</t>
    <rPh sb="4" eb="6">
      <t>デンワ</t>
    </rPh>
    <rPh sb="6" eb="8">
      <t>バンゴウ</t>
    </rPh>
    <phoneticPr fontId="2"/>
  </si>
  <si>
    <t>(事業)FAX番号</t>
    <rPh sb="7" eb="9">
      <t>バンゴウ</t>
    </rPh>
    <phoneticPr fontId="2"/>
  </si>
  <si>
    <t>(事業)e-mail</t>
    <phoneticPr fontId="2"/>
  </si>
  <si>
    <t>(保険)氏名</t>
    <rPh sb="1" eb="3">
      <t>ホケン</t>
    </rPh>
    <rPh sb="4" eb="6">
      <t>シメイ</t>
    </rPh>
    <phoneticPr fontId="2"/>
  </si>
  <si>
    <t>(保険)部署名</t>
    <rPh sb="4" eb="7">
      <t>ブショメイ</t>
    </rPh>
    <phoneticPr fontId="2"/>
  </si>
  <si>
    <t>(保険)電話番号</t>
    <rPh sb="4" eb="6">
      <t>デンワ</t>
    </rPh>
    <rPh sb="6" eb="8">
      <t>バンゴウ</t>
    </rPh>
    <phoneticPr fontId="2"/>
  </si>
  <si>
    <t>(保険)FAX番号</t>
    <rPh sb="7" eb="9">
      <t>バンゴウ</t>
    </rPh>
    <phoneticPr fontId="2"/>
  </si>
  <si>
    <t>(保険)e-mail</t>
    <phoneticPr fontId="2"/>
  </si>
  <si>
    <t>E81</t>
    <phoneticPr fontId="2"/>
  </si>
  <si>
    <t>R81</t>
    <phoneticPr fontId="2"/>
  </si>
  <si>
    <t>I82</t>
    <phoneticPr fontId="2"/>
  </si>
  <si>
    <t>O82</t>
    <phoneticPr fontId="2"/>
  </si>
  <si>
    <t>F83</t>
    <phoneticPr fontId="2"/>
  </si>
  <si>
    <t>M83</t>
    <phoneticPr fontId="2"/>
  </si>
  <si>
    <t>N84</t>
    <phoneticPr fontId="2"/>
  </si>
  <si>
    <t>S84</t>
    <phoneticPr fontId="2"/>
  </si>
  <si>
    <t>F84</t>
    <phoneticPr fontId="2"/>
  </si>
  <si>
    <t>F85</t>
    <phoneticPr fontId="2"/>
  </si>
  <si>
    <t>M85</t>
    <phoneticPr fontId="2"/>
  </si>
  <si>
    <t>N86</t>
    <phoneticPr fontId="2"/>
  </si>
  <si>
    <t>S86</t>
    <phoneticPr fontId="2"/>
  </si>
  <si>
    <t>F86</t>
    <phoneticPr fontId="2"/>
  </si>
  <si>
    <t>○</t>
    <phoneticPr fontId="2"/>
  </si>
  <si>
    <t>上記が1の場合は保険期間年数は入力必須</t>
    <rPh sb="0" eb="2">
      <t>ジョウキ</t>
    </rPh>
    <rPh sb="5" eb="7">
      <t>バアイ</t>
    </rPh>
    <rPh sb="8" eb="10">
      <t>ホケン</t>
    </rPh>
    <rPh sb="10" eb="12">
      <t>キカン</t>
    </rPh>
    <rPh sb="12" eb="14">
      <t>ネンスウ</t>
    </rPh>
    <rPh sb="15" eb="17">
      <t>ニュウリョク</t>
    </rPh>
    <rPh sb="17" eb="19">
      <t>ヒッス</t>
    </rPh>
    <phoneticPr fontId="2"/>
  </si>
  <si>
    <t>C65</t>
    <phoneticPr fontId="2"/>
  </si>
  <si>
    <t>●</t>
    <phoneticPr fontId="2"/>
  </si>
  <si>
    <t>必要枝数</t>
    <rPh sb="0" eb="2">
      <t>ヒツヨウ</t>
    </rPh>
    <rPh sb="2" eb="3">
      <t>エダ</t>
    </rPh>
    <rPh sb="3" eb="4">
      <t>スウ</t>
    </rPh>
    <phoneticPr fontId="2"/>
  </si>
  <si>
    <t>【枝分け処理】複合で設定方法が異なる場合</t>
    <rPh sb="1" eb="2">
      <t>エダ</t>
    </rPh>
    <rPh sb="2" eb="3">
      <t>ワ</t>
    </rPh>
    <rPh sb="4" eb="6">
      <t>ショリ</t>
    </rPh>
    <rPh sb="7" eb="9">
      <t>フクゴウ</t>
    </rPh>
    <rPh sb="10" eb="12">
      <t>セッテイ</t>
    </rPh>
    <rPh sb="12" eb="14">
      <t>ホウホウ</t>
    </rPh>
    <rPh sb="15" eb="16">
      <t>コト</t>
    </rPh>
    <rPh sb="18" eb="20">
      <t>バアイ</t>
    </rPh>
    <phoneticPr fontId="2"/>
  </si>
  <si>
    <t>当該枝の対価の額（邦貨）</t>
    <rPh sb="0" eb="2">
      <t>トウガイ</t>
    </rPh>
    <rPh sb="2" eb="3">
      <t>エダ</t>
    </rPh>
    <rPh sb="4" eb="6">
      <t>タイカ</t>
    </rPh>
    <rPh sb="7" eb="8">
      <t>ガク</t>
    </rPh>
    <rPh sb="9" eb="11">
      <t>ホウカ</t>
    </rPh>
    <phoneticPr fontId="2"/>
  </si>
  <si>
    <t>対価の額（邦貨）</t>
    <rPh sb="0" eb="2">
      <t>タイカ</t>
    </rPh>
    <rPh sb="3" eb="4">
      <t>ガク</t>
    </rPh>
    <rPh sb="5" eb="7">
      <t>ホウカ</t>
    </rPh>
    <phoneticPr fontId="2"/>
  </si>
  <si>
    <t>対価の額（外貨）</t>
    <rPh sb="0" eb="2">
      <t>タイカ</t>
    </rPh>
    <rPh sb="3" eb="4">
      <t>ガク</t>
    </rPh>
    <rPh sb="5" eb="7">
      <t>ガイカ</t>
    </rPh>
    <phoneticPr fontId="2"/>
  </si>
  <si>
    <t>当該枝の対価の額（外貨）</t>
    <rPh sb="0" eb="2">
      <t>トウガイ</t>
    </rPh>
    <rPh sb="2" eb="3">
      <t>エダ</t>
    </rPh>
    <rPh sb="4" eb="6">
      <t>タイカ</t>
    </rPh>
    <rPh sb="7" eb="8">
      <t>ガク</t>
    </rPh>
    <rPh sb="9" eb="11">
      <t>ガイカ</t>
    </rPh>
    <phoneticPr fontId="2"/>
  </si>
  <si>
    <t>00</t>
    <phoneticPr fontId="2"/>
  </si>
  <si>
    <t>案件審査表で入力</t>
    <rPh sb="0" eb="1">
      <t>アンケン</t>
    </rPh>
    <rPh sb="1" eb="3">
      <t>シンサ</t>
    </rPh>
    <rPh sb="3" eb="4">
      <t>オモテ</t>
    </rPh>
    <rPh sb="5" eb="7">
      <t>ニュウリョク</t>
    </rPh>
    <phoneticPr fontId="2"/>
  </si>
  <si>
    <t>②換算率</t>
    <rPh sb="1" eb="4">
      <t>カンサンリツ</t>
    </rPh>
    <phoneticPr fontId="2"/>
  </si>
  <si>
    <t>①外貨</t>
    <rPh sb="1" eb="3">
      <t>ガイカ</t>
    </rPh>
    <phoneticPr fontId="2"/>
  </si>
  <si>
    <t>③対価の複合</t>
    <rPh sb="1" eb="3">
      <t>タイカ</t>
    </rPh>
    <rPh sb="4" eb="6">
      <t>フクゴウ</t>
    </rPh>
    <phoneticPr fontId="2"/>
  </si>
  <si>
    <t>対価が複合し送金済あり</t>
    <rPh sb="0" eb="2">
      <t>タイカ</t>
    </rPh>
    <rPh sb="3" eb="5">
      <t>フクゴウ</t>
    </rPh>
    <rPh sb="6" eb="8">
      <t>ソウキン</t>
    </rPh>
    <rPh sb="8" eb="9">
      <t>ス</t>
    </rPh>
    <phoneticPr fontId="2"/>
  </si>
  <si>
    <t>該当内容</t>
    <rPh sb="0" eb="2">
      <t>ガイトウ</t>
    </rPh>
    <rPh sb="2" eb="4">
      <t>ナイヨウ</t>
    </rPh>
    <phoneticPr fontId="2"/>
  </si>
  <si>
    <t>【原票用／枝分けの要否】　該当（枝分け必要）：0　該当しない（枝分け不要）：1</t>
    <rPh sb="1" eb="3">
      <t>ゲンピョウ</t>
    </rPh>
    <rPh sb="3" eb="4">
      <t>ヨウ</t>
    </rPh>
    <rPh sb="5" eb="6">
      <t>エダ</t>
    </rPh>
    <rPh sb="6" eb="7">
      <t>ワ</t>
    </rPh>
    <rPh sb="9" eb="11">
      <t>ヨウヒ</t>
    </rPh>
    <rPh sb="13" eb="15">
      <t>ガイトウ</t>
    </rPh>
    <rPh sb="16" eb="17">
      <t>エダ</t>
    </rPh>
    <rPh sb="17" eb="18">
      <t>ワ</t>
    </rPh>
    <rPh sb="19" eb="21">
      <t>ヒツヨウ</t>
    </rPh>
    <rPh sb="25" eb="27">
      <t>ガイトウ</t>
    </rPh>
    <rPh sb="31" eb="32">
      <t>エダ</t>
    </rPh>
    <rPh sb="32" eb="33">
      <t>ワ</t>
    </rPh>
    <rPh sb="34" eb="36">
      <t>フヨウ</t>
    </rPh>
    <phoneticPr fontId="2"/>
  </si>
  <si>
    <t>総合判定：</t>
    <rPh sb="0" eb="2">
      <t>ソウゴウ</t>
    </rPh>
    <rPh sb="2" eb="4">
      <t>ハンテイ</t>
    </rPh>
    <phoneticPr fontId="2"/>
  </si>
  <si>
    <t>申込書とのリンクデータ</t>
    <rPh sb="0" eb="3">
      <t>モウシコミショ</t>
    </rPh>
    <phoneticPr fontId="2"/>
  </si>
  <si>
    <t>対象</t>
    <rPh sb="0" eb="2">
      <t>タイショウ</t>
    </rPh>
    <phoneticPr fontId="2"/>
  </si>
  <si>
    <t>枝番00のデータ</t>
    <rPh sb="0" eb="2">
      <t>エダバン</t>
    </rPh>
    <phoneticPr fontId="2"/>
  </si>
  <si>
    <t>該当セル</t>
    <rPh sb="0" eb="2">
      <t>ガイトウ</t>
    </rPh>
    <phoneticPr fontId="2"/>
  </si>
  <si>
    <t>×</t>
    <phoneticPr fontId="2"/>
  </si>
  <si>
    <t>○</t>
    <phoneticPr fontId="2"/>
  </si>
  <si>
    <t>デフォルトで"00"を設定</t>
    <rPh sb="11" eb="13">
      <t>セッテイ</t>
    </rPh>
    <phoneticPr fontId="2"/>
  </si>
  <si>
    <t>デフォルトで"9999"を設定</t>
    <rPh sb="12" eb="14">
      <t>セッテイ</t>
    </rPh>
    <phoneticPr fontId="2"/>
  </si>
  <si>
    <t>デフォルトで"1"を設定</t>
    <rPh sb="9" eb="11">
      <t>セッテイ</t>
    </rPh>
    <phoneticPr fontId="2"/>
  </si>
  <si>
    <t>デフォルトは引受時適用換算率（更新応当日／変更時に上書き）</t>
    <rPh sb="6" eb="8">
      <t>ヒキウケ</t>
    </rPh>
    <rPh sb="8" eb="9">
      <t>ジ</t>
    </rPh>
    <rPh sb="9" eb="11">
      <t>テキヨウ</t>
    </rPh>
    <rPh sb="11" eb="14">
      <t>カンサンリツ</t>
    </rPh>
    <phoneticPr fontId="2"/>
  </si>
  <si>
    <t>デフォルトは引受時通貨（更新応当日／変更時に上書き）</t>
    <rPh sb="6" eb="8">
      <t>ヒキウケ</t>
    </rPh>
    <rPh sb="8" eb="9">
      <t>ジ</t>
    </rPh>
    <rPh sb="9" eb="11">
      <t>ツウカ</t>
    </rPh>
    <rPh sb="12" eb="14">
      <t>コウシン</t>
    </rPh>
    <rPh sb="14" eb="17">
      <t>オウトウビ</t>
    </rPh>
    <rPh sb="18" eb="21">
      <t>ヘンコウジ</t>
    </rPh>
    <rPh sb="22" eb="24">
      <t>ウワガ</t>
    </rPh>
    <phoneticPr fontId="2"/>
  </si>
  <si>
    <t>デフォルトで"保険期間（年数）"を引込</t>
    <rPh sb="7" eb="9">
      <t>ホケン</t>
    </rPh>
    <rPh sb="9" eb="11">
      <t>キカン</t>
    </rPh>
    <rPh sb="12" eb="14">
      <t>ネンスウ</t>
    </rPh>
    <rPh sb="16" eb="17">
      <t>ヒ</t>
    </rPh>
    <rPh sb="17" eb="18">
      <t>コ</t>
    </rPh>
    <phoneticPr fontId="2"/>
  </si>
  <si>
    <t>×</t>
    <phoneticPr fontId="2"/>
  </si>
  <si>
    <t>【原票用　引込データ作成のための各種判定（枝番00）　※除く枝分け関連項目】</t>
    <rPh sb="1" eb="3">
      <t>ゲンピョウ</t>
    </rPh>
    <rPh sb="3" eb="4">
      <t>ヨウ</t>
    </rPh>
    <rPh sb="5" eb="6">
      <t>ヒ</t>
    </rPh>
    <rPh sb="6" eb="7">
      <t>コ</t>
    </rPh>
    <rPh sb="10" eb="12">
      <t>サクセイ</t>
    </rPh>
    <rPh sb="16" eb="18">
      <t>カクシュ</t>
    </rPh>
    <rPh sb="18" eb="20">
      <t>ハンテイ</t>
    </rPh>
    <rPh sb="21" eb="23">
      <t>エダバン</t>
    </rPh>
    <rPh sb="28" eb="29">
      <t>ノゾ</t>
    </rPh>
    <rPh sb="30" eb="31">
      <t>エダ</t>
    </rPh>
    <rPh sb="31" eb="32">
      <t>ワ</t>
    </rPh>
    <rPh sb="33" eb="35">
      <t>カンレン</t>
    </rPh>
    <rPh sb="35" eb="37">
      <t>コウモク</t>
    </rPh>
    <phoneticPr fontId="2"/>
  </si>
  <si>
    <t>【原票用　引込データ作成のための各種判定（枝番00）　※枝分け関連項目】</t>
    <rPh sb="1" eb="3">
      <t>ゲンピョウ</t>
    </rPh>
    <rPh sb="3" eb="4">
      <t>ヨウ</t>
    </rPh>
    <rPh sb="5" eb="6">
      <t>ヒ</t>
    </rPh>
    <rPh sb="6" eb="7">
      <t>コ</t>
    </rPh>
    <rPh sb="10" eb="12">
      <t>サクセイ</t>
    </rPh>
    <rPh sb="16" eb="18">
      <t>カクシュ</t>
    </rPh>
    <rPh sb="18" eb="20">
      <t>ハンテイ</t>
    </rPh>
    <rPh sb="21" eb="23">
      <t>エダバン</t>
    </rPh>
    <rPh sb="28" eb="29">
      <t>エダ</t>
    </rPh>
    <rPh sb="29" eb="30">
      <t>ワ</t>
    </rPh>
    <rPh sb="31" eb="33">
      <t>カンレン</t>
    </rPh>
    <rPh sb="33" eb="35">
      <t>コウモク</t>
    </rPh>
    <phoneticPr fontId="2"/>
  </si>
  <si>
    <t>判定数値356・456&amp;J5＞0、357・457&amp;J7＞0の場合1で該当</t>
    <rPh sb="0" eb="2">
      <t>ハンテイ</t>
    </rPh>
    <rPh sb="2" eb="4">
      <t>スウチ</t>
    </rPh>
    <rPh sb="30" eb="32">
      <t>バアイ</t>
    </rPh>
    <rPh sb="34" eb="36">
      <t>ガイトウ</t>
    </rPh>
    <phoneticPr fontId="2"/>
  </si>
  <si>
    <t>取得対価総額</t>
    <rPh sb="0" eb="2">
      <t>シュトク</t>
    </rPh>
    <rPh sb="2" eb="4">
      <t>タイカ</t>
    </rPh>
    <rPh sb="4" eb="6">
      <t>ソウガク</t>
    </rPh>
    <phoneticPr fontId="2"/>
  </si>
  <si>
    <t>適用換算率（該当枝分）</t>
    <rPh sb="0" eb="2">
      <t>テキヨウ</t>
    </rPh>
    <rPh sb="2" eb="5">
      <t>カンサンリツ</t>
    </rPh>
    <rPh sb="6" eb="8">
      <t>ガイトウ</t>
    </rPh>
    <rPh sb="8" eb="9">
      <t>エダ</t>
    </rPh>
    <rPh sb="9" eb="10">
      <t>ブン</t>
    </rPh>
    <phoneticPr fontId="2"/>
  </si>
  <si>
    <t>対価の額／外貨（該当枝分）</t>
    <rPh sb="0" eb="2">
      <t>タイカ</t>
    </rPh>
    <rPh sb="3" eb="4">
      <t>ガク</t>
    </rPh>
    <rPh sb="5" eb="7">
      <t>ガイカ</t>
    </rPh>
    <rPh sb="8" eb="10">
      <t>ガイトウ</t>
    </rPh>
    <rPh sb="10" eb="11">
      <t>エダ</t>
    </rPh>
    <rPh sb="11" eb="12">
      <t>ブン</t>
    </rPh>
    <phoneticPr fontId="2"/>
  </si>
  <si>
    <t>取得対価の設定</t>
    <rPh sb="0" eb="2">
      <t>シュトク</t>
    </rPh>
    <rPh sb="2" eb="4">
      <t>タイカ</t>
    </rPh>
    <rPh sb="5" eb="7">
      <t>セッテイ</t>
    </rPh>
    <phoneticPr fontId="2"/>
  </si>
  <si>
    <t>対価の額／邦貨（該当枝分）</t>
    <rPh sb="0" eb="2">
      <t>タイカ</t>
    </rPh>
    <rPh sb="3" eb="4">
      <t>ガク</t>
    </rPh>
    <rPh sb="5" eb="7">
      <t>ホウカ</t>
    </rPh>
    <rPh sb="8" eb="10">
      <t>ガイトウ</t>
    </rPh>
    <rPh sb="10" eb="11">
      <t>エダ</t>
    </rPh>
    <rPh sb="11" eb="12">
      <t>ブン</t>
    </rPh>
    <phoneticPr fontId="2"/>
  </si>
  <si>
    <t>　※償還型（元本＋配当金）であっても上記に該当しない場合は、枝番00のみで対応する</t>
    <rPh sb="2" eb="4">
      <t>ショウカン</t>
    </rPh>
    <rPh sb="4" eb="5">
      <t>ガタ</t>
    </rPh>
    <rPh sb="6" eb="8">
      <t>ガンポン</t>
    </rPh>
    <rPh sb="9" eb="12">
      <t>ハイトウキン</t>
    </rPh>
    <rPh sb="18" eb="20">
      <t>ジョウキ</t>
    </rPh>
    <rPh sb="21" eb="23">
      <t>ガイトウ</t>
    </rPh>
    <rPh sb="26" eb="28">
      <t>バアイ</t>
    </rPh>
    <rPh sb="30" eb="32">
      <t>エダバン</t>
    </rPh>
    <rPh sb="37" eb="39">
      <t>タイオウ</t>
    </rPh>
    <phoneticPr fontId="2"/>
  </si>
  <si>
    <t>上記対価の額／外貨（該当枝分）×適用換算率（該当枝分）</t>
    <rPh sb="0" eb="2">
      <t>ジョウキ</t>
    </rPh>
    <rPh sb="2" eb="4">
      <t>タイカ</t>
    </rPh>
    <rPh sb="5" eb="6">
      <t>ガク</t>
    </rPh>
    <rPh sb="7" eb="9">
      <t>ガイカ</t>
    </rPh>
    <rPh sb="16" eb="18">
      <t>テキヨウ</t>
    </rPh>
    <rPh sb="18" eb="21">
      <t>カンサンリツ</t>
    </rPh>
    <rPh sb="22" eb="24">
      <t>ガイトウ</t>
    </rPh>
    <rPh sb="24" eb="25">
      <t>エダ</t>
    </rPh>
    <rPh sb="25" eb="26">
      <t>ブン</t>
    </rPh>
    <phoneticPr fontId="2"/>
  </si>
  <si>
    <t>純資産：R51　送金１回：本葉J5　送金複数回：本葉J7　※純資産優先</t>
    <rPh sb="0" eb="3">
      <t>ジュンシサン</t>
    </rPh>
    <rPh sb="8" eb="10">
      <t>ソウキン</t>
    </rPh>
    <rPh sb="11" eb="12">
      <t>カイ</t>
    </rPh>
    <rPh sb="13" eb="15">
      <t>ホンヨウ</t>
    </rPh>
    <rPh sb="30" eb="33">
      <t>ジュンシサン</t>
    </rPh>
    <rPh sb="33" eb="35">
      <t>ユウセン</t>
    </rPh>
    <phoneticPr fontId="2"/>
  </si>
  <si>
    <t>純資産：R52　送金１回：D54　送金複数回：J52　※純資産優先</t>
    <rPh sb="0" eb="3">
      <t>ジュンシサン</t>
    </rPh>
    <rPh sb="8" eb="10">
      <t>ソウキン</t>
    </rPh>
    <rPh sb="11" eb="12">
      <t>カイ</t>
    </rPh>
    <rPh sb="28" eb="31">
      <t>ジュンシサン</t>
    </rPh>
    <rPh sb="31" eb="33">
      <t>ユウセン</t>
    </rPh>
    <phoneticPr fontId="2"/>
  </si>
  <si>
    <t>均等利配（配当付保／初回配当額（邦貨））</t>
    <rPh sb="0" eb="2">
      <t>キントウ</t>
    </rPh>
    <rPh sb="2" eb="3">
      <t>リ</t>
    </rPh>
    <rPh sb="3" eb="4">
      <t>クバル</t>
    </rPh>
    <phoneticPr fontId="2"/>
  </si>
  <si>
    <t>純資産優先</t>
    <rPh sb="0" eb="3">
      <t>ジュンシサン</t>
    </rPh>
    <rPh sb="3" eb="5">
      <t>ユウセン</t>
    </rPh>
    <phoneticPr fontId="2"/>
  </si>
  <si>
    <t>－</t>
    <phoneticPr fontId="2"/>
  </si>
  <si>
    <t>送金回数合計</t>
    <rPh sb="0" eb="2">
      <t>ソウキン</t>
    </rPh>
    <rPh sb="2" eb="4">
      <t>カイスウ</t>
    </rPh>
    <rPh sb="4" eb="6">
      <t>ゴウケイ</t>
    </rPh>
    <phoneticPr fontId="2"/>
  </si>
  <si>
    <t>最初の送金予定日の検索</t>
    <rPh sb="0" eb="2">
      <t>サイショ</t>
    </rPh>
    <rPh sb="3" eb="5">
      <t>ソウキン</t>
    </rPh>
    <rPh sb="5" eb="8">
      <t>ヨテイビ</t>
    </rPh>
    <rPh sb="9" eb="11">
      <t>ケンサク</t>
    </rPh>
    <phoneticPr fontId="2"/>
  </si>
  <si>
    <t>純資産：１回　それ以外：送金回数（予定は含まない）</t>
    <rPh sb="0" eb="3">
      <t>ジュンシサン</t>
    </rPh>
    <rPh sb="5" eb="6">
      <t>カイ</t>
    </rPh>
    <rPh sb="9" eb="11">
      <t>イガイ</t>
    </rPh>
    <rPh sb="12" eb="14">
      <t>ソウキン</t>
    </rPh>
    <rPh sb="14" eb="16">
      <t>カイスウ</t>
    </rPh>
    <rPh sb="17" eb="19">
      <t>ヨテイ</t>
    </rPh>
    <rPh sb="20" eb="21">
      <t>フク</t>
    </rPh>
    <phoneticPr fontId="2"/>
  </si>
  <si>
    <t>純資産</t>
    <rPh sb="0" eb="3">
      <t>ジュンシサン</t>
    </rPh>
    <phoneticPr fontId="2"/>
  </si>
  <si>
    <t>送金１回</t>
    <rPh sb="0" eb="2">
      <t>ソウキン</t>
    </rPh>
    <rPh sb="3" eb="4">
      <t>カイ</t>
    </rPh>
    <phoneticPr fontId="2"/>
  </si>
  <si>
    <t>外貨相違のチェック</t>
    <rPh sb="0" eb="2">
      <t>ガイカ</t>
    </rPh>
    <rPh sb="2" eb="4">
      <t>ソウイ</t>
    </rPh>
    <phoneticPr fontId="2"/>
  </si>
  <si>
    <t>対価の複合を含む</t>
    <rPh sb="0" eb="2">
      <t>タイカ</t>
    </rPh>
    <rPh sb="3" eb="5">
      <t>フクゴウ</t>
    </rPh>
    <rPh sb="6" eb="7">
      <t>フク</t>
    </rPh>
    <phoneticPr fontId="2"/>
  </si>
  <si>
    <t>I17：S17が一つでも相違：T17≧2</t>
    <rPh sb="8" eb="9">
      <t>ヒト</t>
    </rPh>
    <rPh sb="12" eb="14">
      <t>ソウイ</t>
    </rPh>
    <phoneticPr fontId="2"/>
  </si>
  <si>
    <t>I16：S16が一つでも相違：T16≧2</t>
    <rPh sb="8" eb="9">
      <t>ヒト</t>
    </rPh>
    <rPh sb="12" eb="14">
      <t>ソウイ</t>
    </rPh>
    <phoneticPr fontId="2"/>
  </si>
  <si>
    <t>相違数（全体）</t>
    <rPh sb="0" eb="2">
      <t>ソウイ</t>
    </rPh>
    <rPh sb="2" eb="3">
      <t>スウ</t>
    </rPh>
    <rPh sb="4" eb="6">
      <t>ゼンタイ</t>
    </rPh>
    <phoneticPr fontId="2"/>
  </si>
  <si>
    <t>相違数（複数回のみ）</t>
    <rPh sb="0" eb="2">
      <t>ソウイ</t>
    </rPh>
    <rPh sb="2" eb="3">
      <t>スウ</t>
    </rPh>
    <rPh sb="4" eb="7">
      <t>フクスウカイ</t>
    </rPh>
    <phoneticPr fontId="2"/>
  </si>
  <si>
    <t>項目毎枝必要数</t>
    <rPh sb="0" eb="2">
      <t>コウモク</t>
    </rPh>
    <rPh sb="2" eb="3">
      <t>ゴト</t>
    </rPh>
    <rPh sb="3" eb="4">
      <t>エダ</t>
    </rPh>
    <rPh sb="4" eb="7">
      <t>ヒツヨウスウ</t>
    </rPh>
    <phoneticPr fontId="2"/>
  </si>
  <si>
    <t>（コ）J54</t>
    <phoneticPr fontId="2"/>
  </si>
  <si>
    <t>（コ）J55</t>
    <phoneticPr fontId="2"/>
  </si>
  <si>
    <t>特記事項</t>
    <rPh sb="0" eb="2">
      <t>トッキ</t>
    </rPh>
    <rPh sb="2" eb="4">
      <t>ジコウ</t>
    </rPh>
    <phoneticPr fontId="2"/>
  </si>
  <si>
    <t>告知事項</t>
    <rPh sb="0" eb="2">
      <t>コクチ</t>
    </rPh>
    <rPh sb="2" eb="4">
      <t>ジコウ</t>
    </rPh>
    <phoneticPr fontId="2"/>
  </si>
  <si>
    <t>000-000000-0</t>
    <phoneticPr fontId="2"/>
  </si>
  <si>
    <t>決算月（MM）</t>
    <rPh sb="0" eb="2">
      <t>ケッサン</t>
    </rPh>
    <rPh sb="2" eb="3">
      <t>ヅキ</t>
    </rPh>
    <phoneticPr fontId="2"/>
  </si>
  <si>
    <t>×</t>
    <phoneticPr fontId="2"/>
  </si>
  <si>
    <t>○</t>
    <phoneticPr fontId="2"/>
  </si>
  <si>
    <t>文書番号付与時に自動採番</t>
    <rPh sb="0" eb="1">
      <t>ブンショ</t>
    </rPh>
    <rPh sb="1" eb="3">
      <t>バンゴウ</t>
    </rPh>
    <rPh sb="3" eb="5">
      <t>フヨ</t>
    </rPh>
    <rPh sb="5" eb="6">
      <t>ジ</t>
    </rPh>
    <rPh sb="6" eb="8">
      <t>ジドウ</t>
    </rPh>
    <rPh sb="8" eb="10">
      <t>サイバン</t>
    </rPh>
    <phoneticPr fontId="2"/>
  </si>
  <si>
    <t>←○</t>
    <phoneticPr fontId="2"/>
  </si>
  <si>
    <t>純資産のみ／保険責任開始日とすることに違和感があれば手入力する</t>
    <rPh sb="0" eb="3">
      <t>ジュンシサン</t>
    </rPh>
    <rPh sb="6" eb="8">
      <t>ホケン</t>
    </rPh>
    <rPh sb="8" eb="10">
      <t>セキニン</t>
    </rPh>
    <rPh sb="10" eb="13">
      <t>カイシビ</t>
    </rPh>
    <rPh sb="19" eb="22">
      <t>イワカン</t>
    </rPh>
    <rPh sb="26" eb="29">
      <t>テニュウリョク</t>
    </rPh>
    <phoneticPr fontId="2"/>
  </si>
  <si>
    <t>効率化のため入力不要とする</t>
    <rPh sb="0" eb="3">
      <t>コウリツカ</t>
    </rPh>
    <rPh sb="6" eb="8">
      <t>ニュウリョク</t>
    </rPh>
    <rPh sb="8" eb="10">
      <t>フヨウ</t>
    </rPh>
    <phoneticPr fontId="2"/>
  </si>
  <si>
    <t>【枝分け処理】部分損のみ（重要資産付帯せず）は枝分け必要、のみ特約は部分損申請書で枝分け判定</t>
    <rPh sb="1" eb="2">
      <t>エダ</t>
    </rPh>
    <rPh sb="2" eb="3">
      <t>ワ</t>
    </rPh>
    <rPh sb="4" eb="6">
      <t>ショリ</t>
    </rPh>
    <rPh sb="7" eb="9">
      <t>ブブン</t>
    </rPh>
    <rPh sb="9" eb="10">
      <t>ゾン</t>
    </rPh>
    <rPh sb="13" eb="15">
      <t>ジュウヨウ</t>
    </rPh>
    <rPh sb="15" eb="17">
      <t>シサン</t>
    </rPh>
    <rPh sb="17" eb="19">
      <t>フタイ</t>
    </rPh>
    <rPh sb="23" eb="24">
      <t>エダ</t>
    </rPh>
    <rPh sb="24" eb="25">
      <t>ワ</t>
    </rPh>
    <rPh sb="26" eb="28">
      <t>ヒツヨウ</t>
    </rPh>
    <rPh sb="31" eb="33">
      <t>トクヤク</t>
    </rPh>
    <rPh sb="34" eb="36">
      <t>ブブン</t>
    </rPh>
    <rPh sb="36" eb="37">
      <t>ゾン</t>
    </rPh>
    <rPh sb="37" eb="40">
      <t>シンセイショ</t>
    </rPh>
    <rPh sb="41" eb="42">
      <t>エダ</t>
    </rPh>
    <rPh sb="42" eb="43">
      <t>ワ</t>
    </rPh>
    <rPh sb="44" eb="46">
      <t>ハンテイ</t>
    </rPh>
    <phoneticPr fontId="2"/>
  </si>
  <si>
    <t>分岐要因５</t>
    <rPh sb="0" eb="2">
      <t>ブンキ</t>
    </rPh>
    <rPh sb="2" eb="4">
      <t>ヨウイン</t>
    </rPh>
    <phoneticPr fontId="2"/>
  </si>
  <si>
    <t>なし</t>
    <phoneticPr fontId="2"/>
  </si>
  <si>
    <t>なし</t>
    <phoneticPr fontId="2"/>
  </si>
  <si>
    <t>－</t>
    <phoneticPr fontId="2"/>
  </si>
  <si>
    <t>○</t>
    <phoneticPr fontId="2"/>
  </si>
  <si>
    <t>案件審査表で入力（部分損申請書からデータ引込）</t>
    <rPh sb="0" eb="1">
      <t>アンケン</t>
    </rPh>
    <rPh sb="1" eb="4">
      <t>シンサヒョウ</t>
    </rPh>
    <rPh sb="5" eb="7">
      <t>ニュウリョク</t>
    </rPh>
    <rPh sb="8" eb="9">
      <t>ブブン</t>
    </rPh>
    <rPh sb="9" eb="11">
      <t>ソンシツ</t>
    </rPh>
    <rPh sb="11" eb="14">
      <t>シンセイショ</t>
    </rPh>
    <rPh sb="18" eb="19">
      <t>ヒ</t>
    </rPh>
    <rPh sb="19" eb="20">
      <t>コ</t>
    </rPh>
    <phoneticPr fontId="2"/>
  </si>
  <si>
    <t>部分損（要因５）に基づき料率が相違する場合に枝分けが必要（部分損を要因カウントする）</t>
    <rPh sb="0" eb="2">
      <t>ブブン</t>
    </rPh>
    <rPh sb="2" eb="3">
      <t>ソン</t>
    </rPh>
    <rPh sb="4" eb="6">
      <t>ヨウイン</t>
    </rPh>
    <rPh sb="9" eb="10">
      <t>モト</t>
    </rPh>
    <rPh sb="12" eb="14">
      <t>リョウリツ</t>
    </rPh>
    <rPh sb="15" eb="17">
      <t>ソウイ</t>
    </rPh>
    <rPh sb="19" eb="21">
      <t>バアイ</t>
    </rPh>
    <rPh sb="22" eb="23">
      <t>エダ</t>
    </rPh>
    <rPh sb="23" eb="24">
      <t>ワ</t>
    </rPh>
    <rPh sb="26" eb="28">
      <t>ヒツヨウ</t>
    </rPh>
    <rPh sb="29" eb="31">
      <t>ブブン</t>
    </rPh>
    <rPh sb="31" eb="32">
      <t>ソン</t>
    </rPh>
    <rPh sb="33" eb="35">
      <t>ヨウイン</t>
    </rPh>
    <phoneticPr fontId="2"/>
  </si>
  <si>
    <t>増資又は更新で証券統合、送金確定通知で枝分けする場合</t>
    <rPh sb="0" eb="2">
      <t>ゾウシ</t>
    </rPh>
    <rPh sb="2" eb="3">
      <t>マタ</t>
    </rPh>
    <rPh sb="4" eb="6">
      <t>コウシン</t>
    </rPh>
    <rPh sb="7" eb="9">
      <t>ショウケン</t>
    </rPh>
    <rPh sb="9" eb="11">
      <t>トウゴウ</t>
    </rPh>
    <rPh sb="12" eb="14">
      <t>ソウキン</t>
    </rPh>
    <rPh sb="14" eb="16">
      <t>カクテイ</t>
    </rPh>
    <rPh sb="16" eb="18">
      <t>ツウチ</t>
    </rPh>
    <rPh sb="19" eb="20">
      <t>エダ</t>
    </rPh>
    <rPh sb="20" eb="21">
      <t>ワ</t>
    </rPh>
    <rPh sb="24" eb="26">
      <t>バアイ</t>
    </rPh>
    <phoneticPr fontId="2"/>
  </si>
  <si>
    <t>増資又は更新で証券統合する場合／内諾日or申込日の遅い方のため申込日１日を採用</t>
    <rPh sb="0" eb="1">
      <t>ゾウシ</t>
    </rPh>
    <rPh sb="1" eb="2">
      <t>マタ</t>
    </rPh>
    <rPh sb="3" eb="5">
      <t>コウシン</t>
    </rPh>
    <rPh sb="6" eb="8">
      <t>ショウケン</t>
    </rPh>
    <rPh sb="8" eb="10">
      <t>トウゴウ</t>
    </rPh>
    <rPh sb="12" eb="14">
      <t>バアイ</t>
    </rPh>
    <rPh sb="15" eb="16">
      <t>ナイダク</t>
    </rPh>
    <rPh sb="16" eb="17">
      <t>ビ</t>
    </rPh>
    <rPh sb="19" eb="22">
      <t>モウシコミビ</t>
    </rPh>
    <rPh sb="23" eb="24">
      <t>オソ</t>
    </rPh>
    <rPh sb="25" eb="26">
      <t>ホウ</t>
    </rPh>
    <rPh sb="29" eb="32">
      <t>モウシコミビ</t>
    </rPh>
    <rPh sb="33" eb="34">
      <t>ニチ</t>
    </rPh>
    <rPh sb="35" eb="37">
      <t>サイヨウ</t>
    </rPh>
    <phoneticPr fontId="2"/>
  </si>
  <si>
    <t>増資又は更新で統合</t>
    <rPh sb="0" eb="2">
      <t>ゾウシ</t>
    </rPh>
    <rPh sb="2" eb="3">
      <t>マタ</t>
    </rPh>
    <rPh sb="4" eb="6">
      <t>コウシン</t>
    </rPh>
    <rPh sb="7" eb="9">
      <t>トウゴウ</t>
    </rPh>
    <phoneticPr fontId="2"/>
  </si>
  <si>
    <t>増資又は更新：TRUEかつ証券統合：TRUEの場合</t>
    <rPh sb="0" eb="2">
      <t>ゾウシ</t>
    </rPh>
    <rPh sb="2" eb="3">
      <t>マタ</t>
    </rPh>
    <rPh sb="4" eb="6">
      <t>コウシン</t>
    </rPh>
    <rPh sb="13" eb="15">
      <t>ショウケン</t>
    </rPh>
    <rPh sb="15" eb="17">
      <t>トウゴウ</t>
    </rPh>
    <rPh sb="23" eb="25">
      <t>バアイ</t>
    </rPh>
    <phoneticPr fontId="2"/>
  </si>
  <si>
    <t>G28,D29</t>
    <phoneticPr fontId="2"/>
  </si>
  <si>
    <t>G28,R22</t>
    <phoneticPr fontId="2"/>
  </si>
  <si>
    <t>部分損付帯or配当金付帯の場合は3（枝00がプレミアムの枝となることはないため）</t>
    <rPh sb="0" eb="1">
      <t>ブブン</t>
    </rPh>
    <rPh sb="1" eb="2">
      <t>ソン</t>
    </rPh>
    <rPh sb="2" eb="4">
      <t>フタイ</t>
    </rPh>
    <rPh sb="6" eb="9">
      <t>ハイトウキン</t>
    </rPh>
    <rPh sb="9" eb="11">
      <t>フタイ</t>
    </rPh>
    <rPh sb="12" eb="14">
      <t>バアイ</t>
    </rPh>
    <rPh sb="17" eb="18">
      <t>エダ</t>
    </rPh>
    <rPh sb="27" eb="28">
      <t>エダ</t>
    </rPh>
    <phoneticPr fontId="2"/>
  </si>
  <si>
    <t>配当金付保の場合、初回配当金額（邦貨）</t>
    <rPh sb="0" eb="3">
      <t>ハイトウキン</t>
    </rPh>
    <rPh sb="3" eb="5">
      <t>フホ</t>
    </rPh>
    <rPh sb="6" eb="8">
      <t>バアイ</t>
    </rPh>
    <rPh sb="9" eb="11">
      <t>ショカイ</t>
    </rPh>
    <rPh sb="11" eb="13">
      <t>ハイトウ</t>
    </rPh>
    <rPh sb="13" eb="15">
      <t>キンガク</t>
    </rPh>
    <rPh sb="16" eb="18">
      <t>ホウカ</t>
    </rPh>
    <phoneticPr fontId="2"/>
  </si>
  <si>
    <t>重要資産なし</t>
    <rPh sb="0" eb="2">
      <t>ジュウヨウ</t>
    </rPh>
    <rPh sb="2" eb="4">
      <t>シサン</t>
    </rPh>
    <phoneticPr fontId="2"/>
  </si>
  <si>
    <t>（コ）J57</t>
    <phoneticPr fontId="2"/>
  </si>
  <si>
    <t>※</t>
    <phoneticPr fontId="2"/>
  </si>
  <si>
    <t>SP1上の区分</t>
    <rPh sb="3" eb="4">
      <t>ジョウ</t>
    </rPh>
    <rPh sb="5" eb="7">
      <t>クブン</t>
    </rPh>
    <phoneticPr fontId="2"/>
  </si>
  <si>
    <t>証券上の
表示箇所</t>
    <rPh sb="0" eb="2">
      <t>ショウケン</t>
    </rPh>
    <rPh sb="2" eb="3">
      <t>ジョウ</t>
    </rPh>
    <rPh sb="5" eb="7">
      <t>ヒョウジ</t>
    </rPh>
    <rPh sb="7" eb="9">
      <t>カショ</t>
    </rPh>
    <phoneticPr fontId="2"/>
  </si>
  <si>
    <t>対価の額毎の設定外貨と設定換算率（送金予定を含まない）</t>
    <rPh sb="0" eb="2">
      <t>タイカ</t>
    </rPh>
    <rPh sb="3" eb="4">
      <t>ガク</t>
    </rPh>
    <rPh sb="4" eb="5">
      <t>ゴト</t>
    </rPh>
    <rPh sb="6" eb="8">
      <t>セッテイ</t>
    </rPh>
    <rPh sb="8" eb="10">
      <t>ガイカ</t>
    </rPh>
    <rPh sb="11" eb="13">
      <t>セッテイ</t>
    </rPh>
    <rPh sb="13" eb="16">
      <t>カンサンリツ</t>
    </rPh>
    <rPh sb="17" eb="19">
      <t>ソウキン</t>
    </rPh>
    <rPh sb="19" eb="21">
      <t>ヨテイ</t>
    </rPh>
    <rPh sb="22" eb="23">
      <t>フク</t>
    </rPh>
    <phoneticPr fontId="2"/>
  </si>
  <si>
    <t>相違数のカウント</t>
    <rPh sb="0" eb="2">
      <t>ソウイ</t>
    </rPh>
    <rPh sb="2" eb="3">
      <t>スウ</t>
    </rPh>
    <phoneticPr fontId="2"/>
  </si>
  <si>
    <t>全体</t>
    <rPh sb="0" eb="2">
      <t>ゼンタイ</t>
    </rPh>
    <phoneticPr fontId="2"/>
  </si>
  <si>
    <t>送金(1)-(9）</t>
    <rPh sb="0" eb="2">
      <t>ソウキン</t>
    </rPh>
    <phoneticPr fontId="2"/>
  </si>
  <si>
    <t>設定外貨</t>
    <rPh sb="0" eb="2">
      <t>セッテイ</t>
    </rPh>
    <rPh sb="2" eb="4">
      <t>ガイカ</t>
    </rPh>
    <phoneticPr fontId="2"/>
  </si>
  <si>
    <t>設定換算率</t>
    <rPh sb="0" eb="2">
      <t>セッテイ</t>
    </rPh>
    <rPh sb="2" eb="5">
      <t>カンサンリツ</t>
    </rPh>
    <phoneticPr fontId="2"/>
  </si>
  <si>
    <t>中途更改は新規、無償増資は増資と見做す。更新、更改は証番を複合して引込</t>
    <rPh sb="0" eb="2">
      <t>チュウト</t>
    </rPh>
    <rPh sb="2" eb="4">
      <t>コウカイ</t>
    </rPh>
    <rPh sb="5" eb="7">
      <t>シンキ</t>
    </rPh>
    <rPh sb="8" eb="10">
      <t>ムショウ</t>
    </rPh>
    <rPh sb="10" eb="12">
      <t>ゾウシ</t>
    </rPh>
    <rPh sb="13" eb="15">
      <t>ゾウシ</t>
    </rPh>
    <rPh sb="16" eb="18">
      <t>ミナ</t>
    </rPh>
    <rPh sb="20" eb="22">
      <t>コウシン</t>
    </rPh>
    <rPh sb="23" eb="25">
      <t>コウカイ</t>
    </rPh>
    <rPh sb="26" eb="27">
      <t>アカシ</t>
    </rPh>
    <rPh sb="27" eb="28">
      <t>バン</t>
    </rPh>
    <rPh sb="29" eb="31">
      <t>フクゴウ</t>
    </rPh>
    <rPh sb="33" eb="35">
      <t>ヒキコミ</t>
    </rPh>
    <phoneticPr fontId="2"/>
  </si>
  <si>
    <t>最終判定</t>
    <rPh sb="0" eb="2">
      <t>サイシュウ</t>
    </rPh>
    <rPh sb="2" eb="4">
      <t>ハンテイ</t>
    </rPh>
    <phoneticPr fontId="2"/>
  </si>
  <si>
    <t>○必要 ×不要</t>
    <phoneticPr fontId="2"/>
  </si>
  <si>
    <t>（コ）J53</t>
    <phoneticPr fontId="2"/>
  </si>
  <si>
    <t>（コ）J56</t>
    <phoneticPr fontId="2"/>
  </si>
  <si>
    <t>本葉N54×本葉N55と同数値</t>
    <rPh sb="0" eb="2">
      <t>ホンヨウ</t>
    </rPh>
    <rPh sb="6" eb="8">
      <t>ホンヨウ</t>
    </rPh>
    <rPh sb="12" eb="13">
      <t>ドウ</t>
    </rPh>
    <rPh sb="13" eb="15">
      <t>スウチ</t>
    </rPh>
    <phoneticPr fontId="2"/>
  </si>
  <si>
    <t>通貨名称（額面金額が"0"の場合はブランク）</t>
    <rPh sb="0" eb="2">
      <t>ツウカ</t>
    </rPh>
    <rPh sb="2" eb="4">
      <t>メイショウ</t>
    </rPh>
    <rPh sb="5" eb="7">
      <t>ガクメン</t>
    </rPh>
    <rPh sb="7" eb="9">
      <t>キンガク</t>
    </rPh>
    <rPh sb="14" eb="16">
      <t>バアイ</t>
    </rPh>
    <phoneticPr fontId="2"/>
  </si>
  <si>
    <t>"3"を表示</t>
    <rPh sb="4" eb="6">
      <t>ヒョウジ</t>
    </rPh>
    <phoneticPr fontId="2"/>
  </si>
  <si>
    <t>"4"を表示</t>
    <rPh sb="4" eb="6">
      <t>ヒョウジ</t>
    </rPh>
    <phoneticPr fontId="2"/>
  </si>
  <si>
    <t>"5"を表示</t>
    <rPh sb="4" eb="6">
      <t>ヒョウジ</t>
    </rPh>
    <phoneticPr fontId="2"/>
  </si>
  <si>
    <t>"6"を表示</t>
    <rPh sb="4" eb="6">
      <t>ヒョウジ</t>
    </rPh>
    <phoneticPr fontId="2"/>
  </si>
  <si>
    <t>"7"を表示</t>
    <rPh sb="4" eb="6">
      <t>ヒョウジ</t>
    </rPh>
    <phoneticPr fontId="2"/>
  </si>
  <si>
    <t>"11"を表示</t>
    <rPh sb="5" eb="7">
      <t>ヒョウジ</t>
    </rPh>
    <phoneticPr fontId="2"/>
  </si>
  <si>
    <t>"12"を表示</t>
    <rPh sb="5" eb="7">
      <t>ヒョウジ</t>
    </rPh>
    <phoneticPr fontId="2"/>
  </si>
  <si>
    <t>送金額等（送金毎）と純資産額</t>
    <rPh sb="0" eb="3">
      <t>ソウキンガク</t>
    </rPh>
    <rPh sb="3" eb="4">
      <t>トウ</t>
    </rPh>
    <rPh sb="5" eb="7">
      <t>ソウキン</t>
    </rPh>
    <rPh sb="7" eb="8">
      <t>ゴト</t>
    </rPh>
    <rPh sb="10" eb="13">
      <t>ジュンシサン</t>
    </rPh>
    <rPh sb="13" eb="14">
      <t>ガク</t>
    </rPh>
    <phoneticPr fontId="2"/>
  </si>
  <si>
    <t>複数回/送金毎</t>
    <rPh sb="0" eb="3">
      <t>フクスウカイ</t>
    </rPh>
    <rPh sb="4" eb="6">
      <t>ソウキン</t>
    </rPh>
    <rPh sb="6" eb="7">
      <t>ゴト</t>
    </rPh>
    <phoneticPr fontId="2"/>
  </si>
  <si>
    <t>複数回/右以外</t>
    <rPh sb="0" eb="3">
      <t>フクスウカイ</t>
    </rPh>
    <rPh sb="4" eb="5">
      <t>ミギ</t>
    </rPh>
    <rPh sb="5" eb="7">
      <t>イガイ</t>
    </rPh>
    <phoneticPr fontId="2"/>
  </si>
  <si>
    <t>送金額等（右以外）と純資産額</t>
    <rPh sb="0" eb="3">
      <t>ソウキンガク</t>
    </rPh>
    <rPh sb="3" eb="4">
      <t>トウ</t>
    </rPh>
    <rPh sb="5" eb="6">
      <t>ミギ</t>
    </rPh>
    <rPh sb="6" eb="8">
      <t>イガイ</t>
    </rPh>
    <rPh sb="10" eb="13">
      <t>ジュンシサン</t>
    </rPh>
    <rPh sb="13" eb="14">
      <t>ガク</t>
    </rPh>
    <phoneticPr fontId="2"/>
  </si>
  <si>
    <r>
      <t>判定数値は</t>
    </r>
    <r>
      <rPr>
        <sz val="9"/>
        <color indexed="10"/>
        <rFont val="ＭＳ Ｐゴシック"/>
        <family val="3"/>
        <charset val="128"/>
      </rPr>
      <t>上記の赤枠内「E3：E7、E11:E14」</t>
    </r>
    <r>
      <rPr>
        <sz val="9"/>
        <rFont val="ＭＳ Ｐゴシック"/>
        <family val="3"/>
        <charset val="128"/>
      </rPr>
      <t>の数値フラッグの結合数値（IF式を簡素化）。複数回送金の場合（送金毎以外）は、I21セルで加重平均、申込月１日、証券記載の換算率を区別するため、以下ではまとめ対応</t>
    </r>
    <rPh sb="5" eb="7">
      <t>ジョウキ</t>
    </rPh>
    <rPh sb="8" eb="9">
      <t>アカ</t>
    </rPh>
    <rPh sb="9" eb="11">
      <t>ワクナイ</t>
    </rPh>
    <rPh sb="48" eb="51">
      <t>フクスウカイ</t>
    </rPh>
    <rPh sb="51" eb="53">
      <t>ソウキン</t>
    </rPh>
    <rPh sb="54" eb="56">
      <t>バアイ</t>
    </rPh>
    <rPh sb="57" eb="59">
      <t>ソウキン</t>
    </rPh>
    <rPh sb="59" eb="60">
      <t>ゴト</t>
    </rPh>
    <rPh sb="60" eb="62">
      <t>イガイ</t>
    </rPh>
    <rPh sb="71" eb="73">
      <t>カジュウ</t>
    </rPh>
    <rPh sb="73" eb="75">
      <t>ヘイキン</t>
    </rPh>
    <rPh sb="76" eb="78">
      <t>モウシコミ</t>
    </rPh>
    <rPh sb="78" eb="79">
      <t>ツキ</t>
    </rPh>
    <rPh sb="80" eb="81">
      <t>ニチ</t>
    </rPh>
    <rPh sb="82" eb="84">
      <t>ショウケン</t>
    </rPh>
    <rPh sb="84" eb="86">
      <t>キサイ</t>
    </rPh>
    <rPh sb="87" eb="90">
      <t>カンサンリツ</t>
    </rPh>
    <rPh sb="91" eb="93">
      <t>クベツ</t>
    </rPh>
    <rPh sb="98" eb="100">
      <t>イカ</t>
    </rPh>
    <rPh sb="105" eb="107">
      <t>タイオウ</t>
    </rPh>
    <phoneticPr fontId="2"/>
  </si>
  <si>
    <t>=IF(OR(AND(コントロール!$D$3=TRUE,コントロール!$D$4=FALSE,コントロール!$D$5=TRUE),AND(コントロール!$D$3=FALSE,コントロール!$D$4=TRUE,コントロール!$D$5=TRUE)),"要確認",IF(AND(コントロール!$D$3=FALSE,コントロール!$D$4=FALSE,コントロール!$D$5=TRUE),海投申込書!R52,IF(コントロール!$D$6=TRUE,海投申込書!D54,IF(コントロール!$D$7=TRUE,海投申込書!J52,""))))</t>
    <phoneticPr fontId="2"/>
  </si>
  <si>
    <t>換算率相違のチェック（その３は送金毎選択の場合のみ表示）</t>
    <rPh sb="0" eb="3">
      <t>カンサンリツ</t>
    </rPh>
    <rPh sb="3" eb="5">
      <t>ソウイ</t>
    </rPh>
    <rPh sb="15" eb="17">
      <t>ソウキン</t>
    </rPh>
    <rPh sb="17" eb="18">
      <t>ゴト</t>
    </rPh>
    <rPh sb="18" eb="20">
      <t>センタク</t>
    </rPh>
    <rPh sb="21" eb="23">
      <t>バアイ</t>
    </rPh>
    <rPh sb="25" eb="27">
      <t>ヒョウジ</t>
    </rPh>
    <phoneticPr fontId="2"/>
  </si>
  <si>
    <t>配当金定額：本葉B51=TRUEならN67×R69、本葉B52=TRUEならI59×T67（T67は％表記セルのため÷100は不要）</t>
    <rPh sb="51" eb="53">
      <t>ヒョウキ</t>
    </rPh>
    <rPh sb="63" eb="65">
      <t>フヨウ</t>
    </rPh>
    <phoneticPr fontId="2"/>
  </si>
  <si>
    <t>混合型</t>
    <rPh sb="0" eb="3">
      <t>コンゴウガタ</t>
    </rPh>
    <phoneticPr fontId="2"/>
  </si>
  <si>
    <t>J36</t>
    <phoneticPr fontId="2"/>
  </si>
  <si>
    <t>（コ）B28,B30</t>
    <phoneticPr fontId="2"/>
  </si>
  <si>
    <t>（コ）B32</t>
    <phoneticPr fontId="2"/>
  </si>
  <si>
    <t>（コ）B35,B36</t>
    <phoneticPr fontId="2"/>
  </si>
  <si>
    <t xml:space="preserve">（コ）B35 </t>
    <phoneticPr fontId="2"/>
  </si>
  <si>
    <t>（コ）B38</t>
    <phoneticPr fontId="2"/>
  </si>
  <si>
    <t>（コ）B39</t>
    <phoneticPr fontId="2"/>
  </si>
  <si>
    <t>（コ）B40</t>
    <phoneticPr fontId="2"/>
  </si>
  <si>
    <t xml:space="preserve">（コ）B30 </t>
    <phoneticPr fontId="2"/>
  </si>
  <si>
    <t>（コ）B41</t>
    <phoneticPr fontId="2"/>
  </si>
  <si>
    <t>（コ）B42</t>
    <phoneticPr fontId="2"/>
  </si>
  <si>
    <t>（コ）B43</t>
  </si>
  <si>
    <t>（コ）B44</t>
  </si>
  <si>
    <t>（コ）B45</t>
  </si>
  <si>
    <t>（コ）B46</t>
  </si>
  <si>
    <t>（コ）B47</t>
  </si>
  <si>
    <t>（コ）B48</t>
  </si>
  <si>
    <t>（コ）B49</t>
  </si>
  <si>
    <t>（コ）B50</t>
  </si>
  <si>
    <t>（コ）B31,B54</t>
    <phoneticPr fontId="2"/>
  </si>
  <si>
    <t>（コ）B55,B56</t>
    <phoneticPr fontId="2"/>
  </si>
  <si>
    <t>（コ）B28,B53</t>
    <phoneticPr fontId="2"/>
  </si>
  <si>
    <t>（コ）B54</t>
    <phoneticPr fontId="2"/>
  </si>
  <si>
    <t>（コ）B47</t>
    <phoneticPr fontId="2"/>
  </si>
  <si>
    <t>（コ）B57</t>
    <phoneticPr fontId="2"/>
  </si>
  <si>
    <t>（コ）B48,B51,B52</t>
    <phoneticPr fontId="2"/>
  </si>
  <si>
    <t>（コ）B43</t>
    <phoneticPr fontId="2"/>
  </si>
  <si>
    <t>Spirit One</t>
    <phoneticPr fontId="2"/>
  </si>
  <si>
    <t>B57が1</t>
  </si>
  <si>
    <t>B47がTRUE</t>
  </si>
  <si>
    <t>株式会社日本貿易保険　御中</t>
    <rPh sb="0" eb="4">
      <t>カブシキガイシャ</t>
    </rPh>
    <rPh sb="4" eb="6">
      <t>ニホン</t>
    </rPh>
    <rPh sb="6" eb="8">
      <t>ボウエキ</t>
    </rPh>
    <rPh sb="8" eb="10">
      <t>ホケン</t>
    </rPh>
    <rPh sb="11" eb="13">
      <t>オンチュウ</t>
    </rPh>
    <phoneticPr fontId="2"/>
  </si>
  <si>
    <t>日本貿易保険が本件保険契約に係る案件情報を再保険会社又は再保険ブローカーに提供する場合は、保険契約者、被保険者又は保険金受取人と事前に協議いただくよう依頼します。</t>
    <rPh sb="0" eb="2">
      <t>ニホン</t>
    </rPh>
    <rPh sb="2" eb="4">
      <t>ボウエキ</t>
    </rPh>
    <rPh sb="4" eb="6">
      <t>ホケン</t>
    </rPh>
    <rPh sb="7" eb="9">
      <t>ホンケン</t>
    </rPh>
    <rPh sb="9" eb="11">
      <t>ホケン</t>
    </rPh>
    <rPh sb="11" eb="13">
      <t>ケイヤク</t>
    </rPh>
    <rPh sb="14" eb="15">
      <t>カカ</t>
    </rPh>
    <rPh sb="16" eb="18">
      <t>アンケン</t>
    </rPh>
    <rPh sb="18" eb="20">
      <t>ジョウホウ</t>
    </rPh>
    <rPh sb="45" eb="47">
      <t>ホケン</t>
    </rPh>
    <rPh sb="47" eb="50">
      <t>ケイヤクシャ</t>
    </rPh>
    <rPh sb="51" eb="55">
      <t>ヒホケンシャ</t>
    </rPh>
    <rPh sb="55" eb="56">
      <t>マタ</t>
    </rPh>
    <rPh sb="57" eb="60">
      <t>ホケンキン</t>
    </rPh>
    <rPh sb="60" eb="63">
      <t>ウケトリニン</t>
    </rPh>
    <phoneticPr fontId="2"/>
  </si>
  <si>
    <t>他の関係者と締結している秘密保持契約等において、日本貿易保険から再保険会社又は再保険ブローカーへの案件情報の提供が制限又は禁止されているため。</t>
    <rPh sb="0" eb="1">
      <t>ホカ</t>
    </rPh>
    <rPh sb="2" eb="5">
      <t>カンケイシャ</t>
    </rPh>
    <rPh sb="6" eb="8">
      <t>テイケツ</t>
    </rPh>
    <rPh sb="12" eb="14">
      <t>ヒミツ</t>
    </rPh>
    <rPh sb="14" eb="16">
      <t>ホジ</t>
    </rPh>
    <rPh sb="16" eb="18">
      <t>ケイヤク</t>
    </rPh>
    <rPh sb="18" eb="19">
      <t>トウ</t>
    </rPh>
    <rPh sb="24" eb="26">
      <t>ニホン</t>
    </rPh>
    <rPh sb="26" eb="28">
      <t>ボウエキ</t>
    </rPh>
    <rPh sb="28" eb="30">
      <t>ホケン</t>
    </rPh>
    <rPh sb="32" eb="35">
      <t>サイホケン</t>
    </rPh>
    <rPh sb="35" eb="37">
      <t>ガイシャ</t>
    </rPh>
    <rPh sb="37" eb="38">
      <t>マタ</t>
    </rPh>
    <rPh sb="39" eb="42">
      <t>サイホケン</t>
    </rPh>
    <rPh sb="49" eb="51">
      <t>アンケン</t>
    </rPh>
    <rPh sb="51" eb="53">
      <t>ジョウホウ</t>
    </rPh>
    <rPh sb="54" eb="56">
      <t>テイキョウ</t>
    </rPh>
    <rPh sb="57" eb="59">
      <t>セイゲン</t>
    </rPh>
    <rPh sb="59" eb="60">
      <t>マタ</t>
    </rPh>
    <rPh sb="61" eb="63">
      <t>キンシ</t>
    </rPh>
    <phoneticPr fontId="2"/>
  </si>
  <si>
    <r>
      <t>その他　</t>
    </r>
    <r>
      <rPr>
        <sz val="11"/>
        <rFont val="ＭＳ Ｐゴシック"/>
        <family val="3"/>
        <charset val="128"/>
      </rPr>
      <t>（以下にご記入ください。）</t>
    </r>
    <rPh sb="2" eb="3">
      <t>タ</t>
    </rPh>
    <phoneticPr fontId="2"/>
  </si>
  <si>
    <t>以上</t>
    <rPh sb="0" eb="2">
      <t>イジョウ</t>
    </rPh>
    <phoneticPr fontId="2"/>
  </si>
  <si>
    <t>別紙様式第１・別添２</t>
    <rPh sb="7" eb="9">
      <t>ベッテン</t>
    </rPh>
    <phoneticPr fontId="2"/>
  </si>
  <si>
    <t>記</t>
    <rPh sb="0" eb="1">
      <t>キ</t>
    </rPh>
    <phoneticPr fontId="2"/>
  </si>
  <si>
    <t>提出書類に係る表明保証</t>
    <rPh sb="0" eb="2">
      <t>テイシュツ</t>
    </rPh>
    <rPh sb="2" eb="4">
      <t>ショルイ</t>
    </rPh>
    <rPh sb="5" eb="6">
      <t>カカ</t>
    </rPh>
    <rPh sb="7" eb="9">
      <t>ヒョウメイ</t>
    </rPh>
    <rPh sb="9" eb="11">
      <t>ホショウ</t>
    </rPh>
    <phoneticPr fontId="2"/>
  </si>
  <si>
    <t>【提出書類】</t>
    <rPh sb="1" eb="3">
      <t>テイシュツ</t>
    </rPh>
    <rPh sb="3" eb="5">
      <t>ショルイ</t>
    </rPh>
    <phoneticPr fontId="2"/>
  </si>
  <si>
    <t>決算期</t>
    <rPh sb="0" eb="2">
      <t>ケッサン</t>
    </rPh>
    <rPh sb="2" eb="3">
      <t>キ</t>
    </rPh>
    <phoneticPr fontId="2"/>
  </si>
  <si>
    <t>資料名</t>
    <rPh sb="0" eb="2">
      <t>シリョウ</t>
    </rPh>
    <rPh sb="2" eb="3">
      <t>メイ</t>
    </rPh>
    <phoneticPr fontId="2"/>
  </si>
  <si>
    <t>年　　月期</t>
    <rPh sb="0" eb="1">
      <t>ネン</t>
    </rPh>
    <rPh sb="3" eb="4">
      <t>ツキ</t>
    </rPh>
    <rPh sb="4" eb="5">
      <t>キ</t>
    </rPh>
    <phoneticPr fontId="2"/>
  </si>
  <si>
    <t>企業名</t>
    <rPh sb="0" eb="2">
      <t>キギョウ</t>
    </rPh>
    <rPh sb="2" eb="3">
      <t>メイ</t>
    </rPh>
    <phoneticPr fontId="2"/>
  </si>
  <si>
    <t>取得のための対価の額の設定にあたり提出する書類について、下記の通りであることを表明し、保証します。</t>
    <rPh sb="0" eb="2">
      <t>シュトク</t>
    </rPh>
    <rPh sb="6" eb="8">
      <t>タイカ</t>
    </rPh>
    <rPh sb="9" eb="10">
      <t>ガク</t>
    </rPh>
    <rPh sb="11" eb="13">
      <t>セッテイ</t>
    </rPh>
    <rPh sb="17" eb="19">
      <t>テイシュツ</t>
    </rPh>
    <rPh sb="21" eb="23">
      <t>ショルイ</t>
    </rPh>
    <rPh sb="28" eb="30">
      <t>カキ</t>
    </rPh>
    <rPh sb="31" eb="32">
      <t>トオ</t>
    </rPh>
    <rPh sb="39" eb="41">
      <t>ヒョウメイ</t>
    </rPh>
    <rPh sb="43" eb="45">
      <t>ホショウ</t>
    </rPh>
    <phoneticPr fontId="2"/>
  </si>
  <si>
    <t>始期→新規（増資）、中途更改：申込月の１日　更新：申込月＋3ヶ月の１日</t>
    <rPh sb="0" eb="2">
      <t>シキ</t>
    </rPh>
    <phoneticPr fontId="2"/>
  </si>
  <si>
    <t>種類</t>
    <rPh sb="0" eb="2">
      <t>シュルイ</t>
    </rPh>
    <phoneticPr fontId="2"/>
  </si>
  <si>
    <t>F10,C12</t>
    <phoneticPr fontId="2"/>
  </si>
  <si>
    <t>F15,C17</t>
    <phoneticPr fontId="2"/>
  </si>
  <si>
    <t>「株式会社」、「有限会社」を選択した場合は、持分所有の形態の欄で各々「株式所有」、「出資持分」が自動的に選択されます</t>
    <rPh sb="22" eb="23">
      <t>モ</t>
    </rPh>
    <rPh sb="23" eb="24">
      <t>ブン</t>
    </rPh>
    <rPh sb="24" eb="26">
      <t>ショユウ</t>
    </rPh>
    <rPh sb="27" eb="29">
      <t>ケイタイ</t>
    </rPh>
    <rPh sb="30" eb="31">
      <t>ラン</t>
    </rPh>
    <phoneticPr fontId="2"/>
  </si>
  <si>
    <t>被保険者（保険利用者コード：</t>
    <rPh sb="0" eb="4">
      <t>ヒホケンシャ</t>
    </rPh>
    <rPh sb="5" eb="7">
      <t>ホケン</t>
    </rPh>
    <rPh sb="7" eb="10">
      <t>リヨウシャ</t>
    </rPh>
    <phoneticPr fontId="2"/>
  </si>
  <si>
    <t>保険金受取人（保険利用者コード：</t>
    <rPh sb="0" eb="3">
      <t>ホケンキン</t>
    </rPh>
    <rPh sb="3" eb="6">
      <t>ウケトリニン</t>
    </rPh>
    <rPh sb="7" eb="9">
      <t>ホケン</t>
    </rPh>
    <rPh sb="9" eb="12">
      <t>リヨウシャ</t>
    </rPh>
    <phoneticPr fontId="2"/>
  </si>
  <si>
    <t>設立年月日（YYYY/MM/DD）：</t>
    <rPh sb="0" eb="2">
      <t>セツリツ</t>
    </rPh>
    <rPh sb="2" eb="5">
      <t>ネンガッピ</t>
    </rPh>
    <phoneticPr fontId="2"/>
  </si>
  <si>
    <t>Q15,N17</t>
    <phoneticPr fontId="2"/>
  </si>
  <si>
    <t>R42：U42</t>
    <phoneticPr fontId="2"/>
  </si>
  <si>
    <t>L68</t>
    <phoneticPr fontId="2"/>
  </si>
  <si>
    <t>本葉N53</t>
    <rPh sb="0" eb="2">
      <t>ホンヨウ</t>
    </rPh>
    <phoneticPr fontId="2"/>
  </si>
  <si>
    <t>本葉N55</t>
    <rPh sb="0" eb="2">
      <t>ホンヨウ</t>
    </rPh>
    <phoneticPr fontId="2"/>
  </si>
  <si>
    <t>本葉N94</t>
    <rPh sb="0" eb="1">
      <t>ホンヨウ</t>
    </rPh>
    <phoneticPr fontId="2"/>
  </si>
  <si>
    <t>〃</t>
    <phoneticPr fontId="2"/>
  </si>
  <si>
    <t>〃</t>
    <phoneticPr fontId="2"/>
  </si>
  <si>
    <t>５．保険のお申込み内容</t>
    <phoneticPr fontId="2"/>
  </si>
  <si>
    <t>D3or4&amp;6</t>
    <phoneticPr fontId="2"/>
  </si>
  <si>
    <t>D3or4,D5,D6</t>
    <phoneticPr fontId="2"/>
  </si>
  <si>
    <t>36or46</t>
    <phoneticPr fontId="2"/>
  </si>
  <si>
    <t>356or456</t>
    <phoneticPr fontId="2"/>
  </si>
  <si>
    <t>=IF(OR(P27="36",P27="46"),J4,IF(OR(P27="3711",P27="4711",P27="3712",P27="4712"),J6,IF(OR(P27="356",P27="456"),J4+J3,IF(OR(P27="35711",P27="45711",P27="35712",P27="45712"),J6+J3,IF(P27="5",J3,"")))))</t>
    <phoneticPr fontId="2"/>
  </si>
  <si>
    <t>=J4</t>
    <phoneticPr fontId="2"/>
  </si>
  <si>
    <t>=J4+J3</t>
    <phoneticPr fontId="2"/>
  </si>
  <si>
    <t>=J4+J3</t>
    <phoneticPr fontId="2"/>
  </si>
  <si>
    <t>海外投資保険手続細則第２条第１項の規定に基づき、海外投資（株式等）保険約款及び※　年　月　日付内諾番号　　　　による内諾の内容を承認し、下記のとおり海外投資（株式等）保険を申し込みます。
※内諾の手続きを行わなかった案件については内諾番号及び日付は記入不要です。</t>
    <phoneticPr fontId="2"/>
  </si>
  <si>
    <t>=J5*I20</t>
    <phoneticPr fontId="2"/>
  </si>
  <si>
    <t>=J5*I20+J3*I19</t>
    <phoneticPr fontId="2"/>
  </si>
  <si>
    <t>=J5*I20+J3*I19</t>
    <phoneticPr fontId="2"/>
  </si>
  <si>
    <t>D3or4,D7,D11</t>
    <phoneticPr fontId="2"/>
  </si>
  <si>
    <t>D3orD4,D7,D12</t>
    <phoneticPr fontId="2"/>
  </si>
  <si>
    <t>D3or4,D5,D7,D11</t>
    <phoneticPr fontId="2"/>
  </si>
  <si>
    <t>D3or4,D5,D7,D12</t>
    <phoneticPr fontId="2"/>
  </si>
  <si>
    <t>3711or4711</t>
    <phoneticPr fontId="2"/>
  </si>
  <si>
    <t>3712or4712</t>
    <phoneticPr fontId="2"/>
  </si>
  <si>
    <t>35711or45711</t>
    <phoneticPr fontId="2"/>
  </si>
  <si>
    <t>35712or45712</t>
    <phoneticPr fontId="2"/>
  </si>
  <si>
    <t>=IF(OR(P27="36",P27="46"),J5*I20,IF(OR(P27="3711",P27="4711"),J7*I21,IF(OR(P27="3712",P27="4712"),SUM(K13:S13),IF(OR(P27="356",P27="456"),J5*I20+J3*I19,IF(OR(P27="35711",P27="45711"),J7*I21+J3*I19,IF(OR(P27="35712",P27="45712"),SUM(K13:S13)+J3*I19,IF(P27="5",J3*I19,"")))))))</t>
    <phoneticPr fontId="2"/>
  </si>
  <si>
    <t>=J6</t>
    <phoneticPr fontId="2"/>
  </si>
  <si>
    <t>=J6+J3</t>
    <phoneticPr fontId="2"/>
  </si>
  <si>
    <t>=J7*I21</t>
    <phoneticPr fontId="2"/>
  </si>
  <si>
    <t>=SUM(K13:S13)</t>
    <phoneticPr fontId="2"/>
  </si>
  <si>
    <t>=J7*I21+J3*I19</t>
    <phoneticPr fontId="2"/>
  </si>
  <si>
    <t>=SUM(K13:S13)+J3*I19</t>
    <phoneticPr fontId="2"/>
  </si>
  <si>
    <t>D5</t>
    <phoneticPr fontId="2"/>
  </si>
  <si>
    <t>=J3</t>
    <phoneticPr fontId="2"/>
  </si>
  <si>
    <t>=J3*I19</t>
    <phoneticPr fontId="2"/>
  </si>
  <si>
    <t>あり：TRUE</t>
    <phoneticPr fontId="2"/>
  </si>
  <si>
    <t>B57が1</t>
    <phoneticPr fontId="2"/>
  </si>
  <si>
    <t>プレミアム</t>
    <phoneticPr fontId="2"/>
  </si>
  <si>
    <t>B47がTRUE</t>
    <phoneticPr fontId="2"/>
  </si>
  <si>
    <t>あり：TRUE</t>
    <phoneticPr fontId="2"/>
  </si>
  <si>
    <t>あり：TRUE</t>
    <phoneticPr fontId="2"/>
  </si>
  <si>
    <t>=IF(AND(コントロール!D3=FALSE,コントロール!D4=FALSE,コントロール!D5=TRUE,コントロール!D15=TRUE),ROUNDDOWN(SUM(K13:S13)/J7,4),"")</t>
    <phoneticPr fontId="2"/>
  </si>
  <si>
    <t>○</t>
  </si>
  <si>
    <t>　（ バイヤーコード ：</t>
    <phoneticPr fontId="2"/>
  </si>
  <si>
    <t>（YYYY/MM/DD）</t>
    <phoneticPr fontId="2"/>
  </si>
  <si>
    <t>設立年月日（YYYY/MM/DD）</t>
    <rPh sb="0" eb="2">
      <t>セツリツ</t>
    </rPh>
    <rPh sb="2" eb="5">
      <t>ネンガッピ</t>
    </rPh>
    <phoneticPr fontId="2"/>
  </si>
  <si>
    <t>　取得時期（YYYY/MM）→（</t>
  </si>
  <si>
    <t>本葉N93</t>
    <rPh sb="0" eb="1">
      <t>ホンヨウ</t>
    </rPh>
    <phoneticPr fontId="2"/>
  </si>
  <si>
    <t>https://www.nexi.go.jp/form/investment/rate/index.html</t>
    <phoneticPr fontId="2"/>
  </si>
  <si>
    <t>https://www.nexi.go.jp/procedure/consult/buyer.html</t>
    <phoneticPr fontId="2"/>
  </si>
  <si>
    <t>別紙様式第１・別添３</t>
    <rPh sb="7" eb="9">
      <t>ベッテン</t>
    </rPh>
    <phoneticPr fontId="2"/>
  </si>
  <si>
    <t>てん補範囲</t>
    <rPh sb="2" eb="3">
      <t>ポ</t>
    </rPh>
    <rPh sb="3" eb="5">
      <t>ハンイ</t>
    </rPh>
    <phoneticPr fontId="2"/>
  </si>
  <si>
    <t>有り</t>
    <rPh sb="0" eb="1">
      <t>ア</t>
    </rPh>
    <phoneticPr fontId="2"/>
  </si>
  <si>
    <t>純資産：U51　送金１回：G53　送金複数回：M52  ※純資産優先</t>
    <rPh sb="0" eb="3">
      <t>ジュンシサン</t>
    </rPh>
    <rPh sb="8" eb="10">
      <t>ソウキン</t>
    </rPh>
    <rPh sb="11" eb="12">
      <t>カイ</t>
    </rPh>
    <rPh sb="29" eb="32">
      <t>ジュンシサン</t>
    </rPh>
    <rPh sb="32" eb="34">
      <t>ユウセン</t>
    </rPh>
    <phoneticPr fontId="2"/>
  </si>
  <si>
    <t>【枝分け処理】プレミアムありの場合</t>
    <rPh sb="1" eb="2">
      <t>エダ</t>
    </rPh>
    <rPh sb="2" eb="3">
      <t>ワ</t>
    </rPh>
    <rPh sb="4" eb="6">
      <t>ショリ</t>
    </rPh>
    <rPh sb="15" eb="17">
      <t>バアイ</t>
    </rPh>
    <phoneticPr fontId="2"/>
  </si>
  <si>
    <t>主要な事業資産等</t>
    <rPh sb="0" eb="2">
      <t>シュヨウ</t>
    </rPh>
    <rPh sb="3" eb="5">
      <t>ジギョウ</t>
    </rPh>
    <rPh sb="5" eb="8">
      <t>シサンナド</t>
    </rPh>
    <phoneticPr fontId="2"/>
  </si>
  <si>
    <t>④プレミアム</t>
    <phoneticPr fontId="2"/>
  </si>
  <si>
    <t>プレミアム</t>
    <phoneticPr fontId="2"/>
  </si>
  <si>
    <t>○</t>
    <phoneticPr fontId="2"/>
  </si>
  <si>
    <t>（別２）M28</t>
    <rPh sb="1" eb="2">
      <t>ベツ</t>
    </rPh>
    <phoneticPr fontId="2"/>
  </si>
  <si>
    <t>（別２）N30</t>
    <rPh sb="1" eb="2">
      <t>ベツ</t>
    </rPh>
    <phoneticPr fontId="2"/>
  </si>
  <si>
    <t>（別１）C10</t>
    <rPh sb="1" eb="2">
      <t>ベツ</t>
    </rPh>
    <phoneticPr fontId="2"/>
  </si>
  <si>
    <t>（別１）C11</t>
    <rPh sb="1" eb="2">
      <t>ベツ</t>
    </rPh>
    <phoneticPr fontId="2"/>
  </si>
  <si>
    <t>（別１）C12</t>
    <rPh sb="1" eb="2">
      <t>ベツ</t>
    </rPh>
    <phoneticPr fontId="2"/>
  </si>
  <si>
    <t>（別１）C13</t>
    <rPh sb="1" eb="2">
      <t>ベツ</t>
    </rPh>
    <phoneticPr fontId="2"/>
  </si>
  <si>
    <t>（別１）C14</t>
    <rPh sb="1" eb="2">
      <t>ベツ</t>
    </rPh>
    <phoneticPr fontId="2"/>
  </si>
  <si>
    <t>（別１）C15</t>
    <rPh sb="1" eb="2">
      <t>ベツ</t>
    </rPh>
    <phoneticPr fontId="2"/>
  </si>
  <si>
    <t>（別１）C16</t>
    <rPh sb="1" eb="2">
      <t>ベツ</t>
    </rPh>
    <phoneticPr fontId="2"/>
  </si>
  <si>
    <t>プレミアム金額（外貨）</t>
    <rPh sb="5" eb="7">
      <t>キンガク</t>
    </rPh>
    <rPh sb="8" eb="10">
      <t>ガイカ</t>
    </rPh>
    <phoneticPr fontId="2"/>
  </si>
  <si>
    <t>プレミアム金額（邦貨）</t>
    <rPh sb="5" eb="7">
      <t>キンガク</t>
    </rPh>
    <rPh sb="8" eb="10">
      <t>ホウカ</t>
    </rPh>
    <phoneticPr fontId="2"/>
  </si>
  <si>
    <t>主要な事業資産等（所在国）</t>
    <rPh sb="0" eb="2">
      <t>シュヨウ</t>
    </rPh>
    <rPh sb="3" eb="5">
      <t>ジギョウ</t>
    </rPh>
    <rPh sb="5" eb="8">
      <t>シサントウ</t>
    </rPh>
    <rPh sb="9" eb="12">
      <t>ショザイコク</t>
    </rPh>
    <phoneticPr fontId="2"/>
  </si>
  <si>
    <t>プレミアム換算率</t>
    <rPh sb="5" eb="7">
      <t>カンザン</t>
    </rPh>
    <rPh sb="7" eb="8">
      <t>リツ</t>
    </rPh>
    <phoneticPr fontId="2"/>
  </si>
  <si>
    <t>（別２）I30</t>
    <rPh sb="1" eb="2">
      <t>ベツ</t>
    </rPh>
    <phoneticPr fontId="2"/>
  </si>
  <si>
    <t>=IF(OR(P27="36",P27="46"),J5,IF(OR(P27="3711",P27="4711"),J7,IF(OR(P27="3712",P27="4712"),SUM(K12:S12),IF(OR(P27="356",P27="456"),J5+J3,IF(OR(P27="35711",P27="45711"),J7+J3,IF(OR(P27="35712",P27="45712"),SUM(K12:S12)+J3,IF(P27="5",J3,"")))))))</t>
    <phoneticPr fontId="2"/>
  </si>
  <si>
    <t>＜対価の額③の建値（参考）＞</t>
    <rPh sb="1" eb="3">
      <t>タイカ</t>
    </rPh>
    <rPh sb="4" eb="5">
      <t>ガク</t>
    </rPh>
    <rPh sb="7" eb="9">
      <t>タテネ</t>
    </rPh>
    <rPh sb="10" eb="12">
      <t>サンコウ</t>
    </rPh>
    <phoneticPr fontId="2"/>
  </si>
  <si>
    <t>（コ）B52</t>
    <phoneticPr fontId="2"/>
  </si>
  <si>
    <t>https://www.nexi.go.jp/procedure/consult/index.html</t>
    <phoneticPr fontId="2"/>
  </si>
  <si>
    <t>対価（元本）の設定方法</t>
    <rPh sb="0" eb="2">
      <t>タイカ</t>
    </rPh>
    <rPh sb="3" eb="5">
      <t>ガンポン</t>
    </rPh>
    <rPh sb="7" eb="9">
      <t>セッテイ</t>
    </rPh>
    <rPh sb="9" eb="11">
      <t>ホウホウ</t>
    </rPh>
    <phoneticPr fontId="2"/>
  </si>
  <si>
    <t>対価の額（元本）</t>
    <rPh sb="0" eb="2">
      <t>タイカ</t>
    </rPh>
    <rPh sb="3" eb="4">
      <t>ガク</t>
    </rPh>
    <rPh sb="5" eb="7">
      <t>ガンポン</t>
    </rPh>
    <phoneticPr fontId="2"/>
  </si>
  <si>
    <t xml:space="preserve"> ① 申込の対象となる対価の額</t>
    <rPh sb="3" eb="5">
      <t>モウシコミ</t>
    </rPh>
    <rPh sb="6" eb="8">
      <t>タイショウ</t>
    </rPh>
    <rPh sb="11" eb="13">
      <t>タイカ</t>
    </rPh>
    <rPh sb="14" eb="15">
      <t>ガク</t>
    </rPh>
    <phoneticPr fontId="2"/>
  </si>
  <si>
    <t xml:space="preserve"> ③ 引受対象となる対価の額</t>
    <rPh sb="3" eb="4">
      <t>ヒ</t>
    </rPh>
    <rPh sb="4" eb="5">
      <t>ウ</t>
    </rPh>
    <rPh sb="5" eb="7">
      <t>タイショウ</t>
    </rPh>
    <rPh sb="10" eb="12">
      <t>タイカ</t>
    </rPh>
    <rPh sb="13" eb="14">
      <t>ガク</t>
    </rPh>
    <phoneticPr fontId="2"/>
  </si>
  <si>
    <t>９．被保険者の概要等</t>
    <rPh sb="2" eb="6">
      <t>ヒホケンシャ</t>
    </rPh>
    <rPh sb="7" eb="9">
      <t>ガイヨウ</t>
    </rPh>
    <rPh sb="9" eb="10">
      <t>トウ</t>
    </rPh>
    <phoneticPr fontId="2"/>
  </si>
  <si>
    <t>８．送金の内容</t>
    <rPh sb="2" eb="4">
      <t>ソウキン</t>
    </rPh>
    <rPh sb="5" eb="7">
      <t>ナイヨウ</t>
    </rPh>
    <phoneticPr fontId="2"/>
  </si>
  <si>
    <t>再保険会社等への情報開示に係る事前協議依頼書</t>
    <phoneticPr fontId="2"/>
  </si>
  <si>
    <t>４．投資先企業（被保険投資の相手方）に対する投資（被保険投資）の内容</t>
    <rPh sb="2" eb="5">
      <t>トウシサキ</t>
    </rPh>
    <rPh sb="5" eb="7">
      <t>キギョウ</t>
    </rPh>
    <rPh sb="8" eb="9">
      <t>ヒ</t>
    </rPh>
    <rPh sb="9" eb="11">
      <t>ホケン</t>
    </rPh>
    <rPh sb="11" eb="13">
      <t>トウシ</t>
    </rPh>
    <rPh sb="14" eb="16">
      <t>アイテ</t>
    </rPh>
    <rPh sb="16" eb="17">
      <t>ガタ</t>
    </rPh>
    <rPh sb="19" eb="20">
      <t>タイ</t>
    </rPh>
    <rPh sb="22" eb="24">
      <t>トウシ</t>
    </rPh>
    <rPh sb="25" eb="26">
      <t>ヒ</t>
    </rPh>
    <rPh sb="26" eb="28">
      <t>ホケン</t>
    </rPh>
    <rPh sb="28" eb="30">
      <t>トウシ</t>
    </rPh>
    <rPh sb="32" eb="34">
      <t>ナイヨウ</t>
    </rPh>
    <phoneticPr fontId="2"/>
  </si>
  <si>
    <t>４．投資先企業（被保険投資の相手方）に対する投資（被保険投資）の内容</t>
    <rPh sb="2" eb="4">
      <t>トウシ</t>
    </rPh>
    <rPh sb="4" eb="5">
      <t>サキ</t>
    </rPh>
    <rPh sb="5" eb="7">
      <t>キギョウ</t>
    </rPh>
    <rPh sb="8" eb="9">
      <t>ヒ</t>
    </rPh>
    <rPh sb="9" eb="11">
      <t>ホケン</t>
    </rPh>
    <rPh sb="11" eb="13">
      <t>トウシ</t>
    </rPh>
    <rPh sb="14" eb="16">
      <t>アイテ</t>
    </rPh>
    <rPh sb="16" eb="17">
      <t>ガタ</t>
    </rPh>
    <rPh sb="19" eb="20">
      <t>タイ</t>
    </rPh>
    <rPh sb="22" eb="24">
      <t>トウシ</t>
    </rPh>
    <rPh sb="25" eb="26">
      <t>ヒ</t>
    </rPh>
    <rPh sb="26" eb="28">
      <t>ホケン</t>
    </rPh>
    <rPh sb="28" eb="30">
      <t>トウシ</t>
    </rPh>
    <rPh sb="32" eb="34">
      <t>ナイヨウ</t>
    </rPh>
    <phoneticPr fontId="2"/>
  </si>
  <si>
    <t>３．投資先企業（被保険投資の相手方）に対する投資（被保険投資）の概要</t>
    <rPh sb="2" eb="4">
      <t>トウシ</t>
    </rPh>
    <rPh sb="4" eb="5">
      <t>サキ</t>
    </rPh>
    <rPh sb="5" eb="7">
      <t>キギョウ</t>
    </rPh>
    <rPh sb="8" eb="9">
      <t>ヒ</t>
    </rPh>
    <rPh sb="9" eb="11">
      <t>ホケン</t>
    </rPh>
    <rPh sb="11" eb="13">
      <t>トウシ</t>
    </rPh>
    <rPh sb="14" eb="16">
      <t>アイテ</t>
    </rPh>
    <rPh sb="16" eb="17">
      <t>ガタ</t>
    </rPh>
    <rPh sb="19" eb="20">
      <t>タイ</t>
    </rPh>
    <rPh sb="22" eb="24">
      <t>トウシ</t>
    </rPh>
    <rPh sb="25" eb="26">
      <t>ヒ</t>
    </rPh>
    <rPh sb="26" eb="28">
      <t>ホケン</t>
    </rPh>
    <rPh sb="28" eb="30">
      <t>トウシ</t>
    </rPh>
    <rPh sb="32" eb="34">
      <t>ガイヨウ</t>
    </rPh>
    <phoneticPr fontId="2"/>
  </si>
  <si>
    <t xml:space="preserve">申込人（保険利用者コード：   </t>
    <phoneticPr fontId="2"/>
  </si>
  <si>
    <t>T27=TRUEなら（株）、U27=TRUEなら（有）</t>
    <rPh sb="10" eb="13">
      <t>カブ</t>
    </rPh>
    <rPh sb="24" eb="27">
      <t>ユウ</t>
    </rPh>
    <phoneticPr fontId="2"/>
  </si>
  <si>
    <t>アイスランド</t>
  </si>
  <si>
    <t>アイルランド</t>
  </si>
  <si>
    <t>アゼルバイジャン</t>
  </si>
  <si>
    <t>アゾレス諸島（葡）</t>
  </si>
  <si>
    <t>アフガニスタン</t>
  </si>
  <si>
    <t>アメリカ合衆国</t>
  </si>
  <si>
    <t>アラブ首長国連邦</t>
  </si>
  <si>
    <t>アルジェリア</t>
  </si>
  <si>
    <t>アルゼンチン</t>
  </si>
  <si>
    <t>アルバ（蘭）</t>
  </si>
  <si>
    <t>アルバニア</t>
  </si>
  <si>
    <t>アルメニア</t>
  </si>
  <si>
    <t>アンギラ（英）</t>
  </si>
  <si>
    <t>アンゴラ</t>
  </si>
  <si>
    <t>アンティグア・バーブーダ</t>
  </si>
  <si>
    <t>アンドラ</t>
  </si>
  <si>
    <t>イエメン</t>
  </si>
  <si>
    <t>イスラエル</t>
  </si>
  <si>
    <t>イタリア</t>
  </si>
  <si>
    <t>イラク</t>
  </si>
  <si>
    <t>イラン</t>
  </si>
  <si>
    <t>インド</t>
  </si>
  <si>
    <t>インドネシア</t>
  </si>
  <si>
    <t>ヴァヌアツ（船舶）</t>
  </si>
  <si>
    <t>ウェーク島（米）</t>
  </si>
  <si>
    <t>ウガンダ</t>
  </si>
  <si>
    <t>ウクライナ</t>
  </si>
  <si>
    <t>ウズベキスタン</t>
  </si>
  <si>
    <t>ウルグアイ</t>
  </si>
  <si>
    <t>エクアドル</t>
  </si>
  <si>
    <t>エジプト</t>
  </si>
  <si>
    <t>エストニア</t>
  </si>
  <si>
    <t>エスワティニ</t>
  </si>
  <si>
    <t>エチオピア</t>
  </si>
  <si>
    <t>エリトリア</t>
  </si>
  <si>
    <t>エルサルバドル</t>
  </si>
  <si>
    <t>オーストラリア</t>
  </si>
  <si>
    <t>オーストリア</t>
  </si>
  <si>
    <t>オマーン</t>
  </si>
  <si>
    <t>オランダ</t>
  </si>
  <si>
    <t>ガーナ</t>
  </si>
  <si>
    <t>カーボベルデ</t>
  </si>
  <si>
    <t>ガイアナ</t>
  </si>
  <si>
    <t>ガザ・エリコ</t>
  </si>
  <si>
    <t>カザフスタン</t>
  </si>
  <si>
    <t>カタール</t>
  </si>
  <si>
    <t>カナダ</t>
  </si>
  <si>
    <t>カナリア諸島（西）</t>
  </si>
  <si>
    <t>ガボン</t>
  </si>
  <si>
    <t>カメルーン</t>
  </si>
  <si>
    <t>ガンビア</t>
  </si>
  <si>
    <t>カンボジア</t>
  </si>
  <si>
    <t>ギニア</t>
  </si>
  <si>
    <t>ギニアビサウ</t>
  </si>
  <si>
    <t>キプロス</t>
  </si>
  <si>
    <t>キプロス（船舶）</t>
  </si>
  <si>
    <t>キューバ</t>
  </si>
  <si>
    <t>キュラソー（蘭）</t>
  </si>
  <si>
    <t>ギリシャ</t>
  </si>
  <si>
    <t>キリバス</t>
  </si>
  <si>
    <t>キルギス</t>
  </si>
  <si>
    <t>グアテマラ</t>
  </si>
  <si>
    <t>グァム（米）</t>
  </si>
  <si>
    <t>クウェート</t>
  </si>
  <si>
    <t>クック諸島</t>
  </si>
  <si>
    <t>グリーンランド（デンマーク）</t>
  </si>
  <si>
    <t>クリスマス島（豪）</t>
  </si>
  <si>
    <t>グレナダ</t>
  </si>
  <si>
    <t>クロアチア</t>
  </si>
  <si>
    <t>ケイマン諸島（英）</t>
  </si>
  <si>
    <t>ケイマン諸島（船舶）</t>
  </si>
  <si>
    <t>ケニア</t>
  </si>
  <si>
    <t>ケルマディック諸島（ニュージーランド）</t>
  </si>
  <si>
    <t>コートジボワール</t>
  </si>
  <si>
    <t>ココス諸島（豪）</t>
  </si>
  <si>
    <t>コスタリカ</t>
  </si>
  <si>
    <t>コソボ</t>
  </si>
  <si>
    <t>コモロ</t>
  </si>
  <si>
    <t>コロンビア</t>
  </si>
  <si>
    <t>コンゴ共和国</t>
  </si>
  <si>
    <t>コンゴ民主共和国</t>
  </si>
  <si>
    <t>サウジアラビア</t>
  </si>
  <si>
    <t>サウジアラビア・クウェート中立地帯</t>
  </si>
  <si>
    <t>サバ（蘭）</t>
  </si>
  <si>
    <t>サモア独立国</t>
  </si>
  <si>
    <t>サントメ・プリンシペ</t>
  </si>
  <si>
    <t>ザンビア</t>
  </si>
  <si>
    <t>サンピエール島・ミクロン島（仏）</t>
  </si>
  <si>
    <t>サンマリノ</t>
  </si>
  <si>
    <t>シエラレオネ</t>
  </si>
  <si>
    <t>ジブチ</t>
  </si>
  <si>
    <t>ジブラルタル</t>
  </si>
  <si>
    <t>ジャマイカ</t>
  </si>
  <si>
    <t>ジョージア</t>
  </si>
  <si>
    <t>ジョンストン島（米）</t>
  </si>
  <si>
    <t>シリア</t>
  </si>
  <si>
    <t>シンガポール</t>
  </si>
  <si>
    <t>ジンバブエ</t>
  </si>
  <si>
    <t>スイス</t>
  </si>
  <si>
    <t>スウェーデン</t>
  </si>
  <si>
    <t>スーダン</t>
  </si>
  <si>
    <t>スペイン</t>
  </si>
  <si>
    <t>スリナム</t>
  </si>
  <si>
    <t>スリランカ</t>
  </si>
  <si>
    <t>スロバキア</t>
  </si>
  <si>
    <t>スロベニア</t>
  </si>
  <si>
    <t>セウタ及びメリリャ（西）</t>
  </si>
  <si>
    <t>セーシェル</t>
  </si>
  <si>
    <t>セネガル</t>
  </si>
  <si>
    <t>セルビア</t>
  </si>
  <si>
    <t>セント・マーチン</t>
  </si>
  <si>
    <t>セント・マーチン（蘭）</t>
  </si>
  <si>
    <t>セント・ユースタチウス（蘭）</t>
  </si>
  <si>
    <t>セントクリストファー・ネービス</t>
  </si>
  <si>
    <t>セントビンセント・グレナディーン諸島</t>
  </si>
  <si>
    <t>セントヘレナ島（英）</t>
  </si>
  <si>
    <t>セントルシア</t>
  </si>
  <si>
    <t>ソサエティ諸島（仏）</t>
  </si>
  <si>
    <t>ソマリア</t>
  </si>
  <si>
    <t>ソロモン諸島</t>
  </si>
  <si>
    <t>タークス・カイコス諸島（英）</t>
  </si>
  <si>
    <t>タイ</t>
  </si>
  <si>
    <t>タジキスタン</t>
  </si>
  <si>
    <t>タヒチ（仏）</t>
  </si>
  <si>
    <t>タンザニア</t>
  </si>
  <si>
    <t>チェコ</t>
  </si>
  <si>
    <t>チャド</t>
  </si>
  <si>
    <t>チャネル諸島（ガーンジー管区）（英）</t>
  </si>
  <si>
    <t>チャネル諸島（ジャージー島）（英）</t>
  </si>
  <si>
    <t>チュニジア</t>
  </si>
  <si>
    <t>チリ</t>
  </si>
  <si>
    <t>ツアモツ諸島（仏）</t>
  </si>
  <si>
    <t>ツバル</t>
  </si>
  <si>
    <t>デンマーク</t>
  </si>
  <si>
    <t>ドイツ</t>
  </si>
  <si>
    <t>ドイツ民主共和国（旧）東ドイツ</t>
  </si>
  <si>
    <t>トーゴ</t>
  </si>
  <si>
    <t>トケラウ諸島（ニュージーランド）</t>
  </si>
  <si>
    <t>ドミニカ</t>
  </si>
  <si>
    <t>ドミニカ共和国</t>
  </si>
  <si>
    <t>トリニダード・トバコ</t>
  </si>
  <si>
    <t>トルクメニスタン</t>
  </si>
  <si>
    <t>トルコ</t>
  </si>
  <si>
    <t>トンガ</t>
  </si>
  <si>
    <t>ナイジェリア</t>
  </si>
  <si>
    <t>ナウル</t>
  </si>
  <si>
    <t>ナミビア</t>
  </si>
  <si>
    <t>ニウェ島（ニュージーランド）</t>
  </si>
  <si>
    <t>ニカラグア</t>
  </si>
  <si>
    <t>ニジェール</t>
  </si>
  <si>
    <t>ニューカレドニア（仏）</t>
  </si>
  <si>
    <t>ニュージーランド</t>
  </si>
  <si>
    <t>ネパール</t>
  </si>
  <si>
    <t>ノーフォーク島（豪）</t>
  </si>
  <si>
    <t>ノルウェー</t>
  </si>
  <si>
    <t>バーミューダ諸島（船舶）</t>
  </si>
  <si>
    <t>バーレーン</t>
  </si>
  <si>
    <t>ハイチ</t>
  </si>
  <si>
    <t>パキスタン</t>
  </si>
  <si>
    <t>バチカン</t>
  </si>
  <si>
    <t>パナマ</t>
  </si>
  <si>
    <t>パナマ（船舶）</t>
  </si>
  <si>
    <t>パナマ運河地帯</t>
  </si>
  <si>
    <t>バヌアツ</t>
  </si>
  <si>
    <t>バハマ</t>
  </si>
  <si>
    <t>バハマ（船舶）</t>
  </si>
  <si>
    <t>パプアニューギニア</t>
  </si>
  <si>
    <t>バミューダ島（英）</t>
  </si>
  <si>
    <t>パラオ</t>
  </si>
  <si>
    <t>パラグアイ</t>
  </si>
  <si>
    <t>バルバドス</t>
  </si>
  <si>
    <t>バルバドス（船舶）</t>
  </si>
  <si>
    <t>ハンガリー</t>
  </si>
  <si>
    <t>バングラデシュ</t>
  </si>
  <si>
    <t>ピトケアン諸島（英）</t>
  </si>
  <si>
    <t>フィジー</t>
  </si>
  <si>
    <t>フィリピン</t>
  </si>
  <si>
    <t>フィンランド</t>
  </si>
  <si>
    <t>ブータン</t>
  </si>
  <si>
    <t>プエルトリコ（米）</t>
  </si>
  <si>
    <t>フォークランド（マルビナス）諸島</t>
  </si>
  <si>
    <t>ブラジル</t>
  </si>
  <si>
    <t>フランス</t>
  </si>
  <si>
    <t>ブルガリア</t>
  </si>
  <si>
    <t>ブルキナファソ</t>
  </si>
  <si>
    <t>ブルネイ</t>
  </si>
  <si>
    <t>ブルンジ</t>
  </si>
  <si>
    <t>ベトナム</t>
  </si>
  <si>
    <t>ベナン</t>
  </si>
  <si>
    <t>ベネズエラ</t>
  </si>
  <si>
    <t>ベラルーシ</t>
  </si>
  <si>
    <t>ベリーズ</t>
  </si>
  <si>
    <t>ペルー</t>
  </si>
  <si>
    <t>ベルギー</t>
  </si>
  <si>
    <t>ポーランド</t>
  </si>
  <si>
    <t>ボスニア・ヘルツェゴビナ</t>
  </si>
  <si>
    <t>ボツワナ</t>
  </si>
  <si>
    <t>ボナイル（蘭）</t>
  </si>
  <si>
    <t>ボリビア</t>
  </si>
  <si>
    <t>ポルトガル</t>
  </si>
  <si>
    <t>ホンジュラス</t>
  </si>
  <si>
    <t>マーシャル諸島</t>
  </si>
  <si>
    <t>マーシャル諸島共和国（船舶）</t>
  </si>
  <si>
    <t>マカオ</t>
  </si>
  <si>
    <t>マダガスカル</t>
  </si>
  <si>
    <t>マディラ諸島（葡）</t>
  </si>
  <si>
    <t>マディラ諸島（葡）（船舶）</t>
  </si>
  <si>
    <t>マラウイ</t>
  </si>
  <si>
    <t>マリ</t>
  </si>
  <si>
    <t>マリアナ・マーシャル・カロライン諸島</t>
  </si>
  <si>
    <t>マルケサス諸島（仏）</t>
  </si>
  <si>
    <t>マルタ</t>
  </si>
  <si>
    <t>マルタ共和国（船舶）</t>
  </si>
  <si>
    <t>マレーシア</t>
  </si>
  <si>
    <t>ミクロネシア</t>
  </si>
  <si>
    <t>ミッドウェー諸島（米）</t>
  </si>
  <si>
    <t>ミャンマー</t>
  </si>
  <si>
    <t>メキシコ</t>
  </si>
  <si>
    <t>モーリシャス</t>
  </si>
  <si>
    <t>モーリタニア</t>
  </si>
  <si>
    <t>モザンビーク</t>
  </si>
  <si>
    <t>モナコ</t>
  </si>
  <si>
    <t>モルディブ</t>
  </si>
  <si>
    <t>モルドバ</t>
  </si>
  <si>
    <t>モロッコ</t>
  </si>
  <si>
    <t>モンゴル</t>
  </si>
  <si>
    <t>モンセラット（英）</t>
  </si>
  <si>
    <t>モンテネグロ</t>
  </si>
  <si>
    <t>ヨルダン</t>
  </si>
  <si>
    <t>ラオス</t>
  </si>
  <si>
    <t>ラトビア</t>
  </si>
  <si>
    <t>リトアニア</t>
  </si>
  <si>
    <t>リビア</t>
  </si>
  <si>
    <t>リヒテンシュタイン</t>
  </si>
  <si>
    <t>リベリア</t>
  </si>
  <si>
    <t>リベリア共和国（船舶）</t>
  </si>
  <si>
    <t>ルーマニア</t>
  </si>
  <si>
    <t>ルクセンブルク</t>
  </si>
  <si>
    <t>ルワンダ</t>
  </si>
  <si>
    <t>レソト</t>
  </si>
  <si>
    <t>レバノン</t>
  </si>
  <si>
    <t>レユニオン（仏）</t>
  </si>
  <si>
    <t>ロシア</t>
  </si>
  <si>
    <t>ワリス・フテュナ諸島（仏）</t>
  </si>
  <si>
    <t>英国</t>
  </si>
  <si>
    <t>英領バージン諸島</t>
  </si>
  <si>
    <t>公海等（排他的経済水域を含む）</t>
  </si>
  <si>
    <t>香港</t>
  </si>
  <si>
    <t>西サハラ</t>
  </si>
  <si>
    <t>西岸・ガザ（パレスチナ自治区）</t>
  </si>
  <si>
    <t>赤道ギニア</t>
  </si>
  <si>
    <t>台湾</t>
  </si>
  <si>
    <t>大韓民国</t>
  </si>
  <si>
    <t>中央アフリカ共和国</t>
  </si>
  <si>
    <t>中華人民共和国</t>
  </si>
  <si>
    <t>東ティモール</t>
  </si>
  <si>
    <t>南アフリカ共和国</t>
  </si>
  <si>
    <t>南スーダン共和国</t>
  </si>
  <si>
    <t>日本</t>
  </si>
  <si>
    <t>仏領ギアナ</t>
  </si>
  <si>
    <t>仏領ポリネシア</t>
  </si>
  <si>
    <t>仏領西インド諸島</t>
  </si>
  <si>
    <t>米領サモア</t>
  </si>
  <si>
    <t>米領バージン諸島</t>
  </si>
  <si>
    <t>北マケドニア</t>
  </si>
  <si>
    <t>北マリアナ諸島（米）</t>
  </si>
  <si>
    <t>北朝鮮</t>
  </si>
  <si>
    <t>蘭領アンティル（キュラソー島及びセント・マーチン島）</t>
  </si>
  <si>
    <t>保険申込書に記載の財務数値等は以下の未監査財務諸表等に基づくものであり、保険申込時点において内容に相違がないと認識していること。尚、当該書類は以下の被保険者に係る公認会計士等による監査又はレビュー予定の当年度の連結／単体財務諸表等の作成に際して採用されるものであること。</t>
    <rPh sb="0" eb="5">
      <t>ホケンモウシコミショ</t>
    </rPh>
    <rPh sb="6" eb="8">
      <t>キサイ</t>
    </rPh>
    <rPh sb="9" eb="11">
      <t>ザイム</t>
    </rPh>
    <rPh sb="11" eb="13">
      <t>スウチ</t>
    </rPh>
    <rPh sb="13" eb="14">
      <t>トウ</t>
    </rPh>
    <rPh sb="15" eb="17">
      <t>イカ</t>
    </rPh>
    <rPh sb="27" eb="28">
      <t>モト</t>
    </rPh>
    <rPh sb="36" eb="38">
      <t>ホケン</t>
    </rPh>
    <rPh sb="38" eb="40">
      <t>モウシコミ</t>
    </rPh>
    <rPh sb="40" eb="42">
      <t>ジテン</t>
    </rPh>
    <rPh sb="46" eb="48">
      <t>ナイヨウ</t>
    </rPh>
    <rPh sb="49" eb="51">
      <t>ソウイ</t>
    </rPh>
    <rPh sb="55" eb="57">
      <t>ニンシキ</t>
    </rPh>
    <rPh sb="64" eb="65">
      <t>ナオ</t>
    </rPh>
    <rPh sb="66" eb="68">
      <t>トウガイ</t>
    </rPh>
    <rPh sb="68" eb="70">
      <t>ショルイ</t>
    </rPh>
    <phoneticPr fontId="2"/>
  </si>
  <si>
    <t>【未監査財務諸表等】</t>
    <rPh sb="1" eb="2">
      <t>ミ</t>
    </rPh>
    <rPh sb="2" eb="4">
      <t>カンサ</t>
    </rPh>
    <rPh sb="4" eb="6">
      <t>ザイム</t>
    </rPh>
    <rPh sb="6" eb="8">
      <t>ショヒョウ</t>
    </rPh>
    <rPh sb="8" eb="9">
      <t>トウ</t>
    </rPh>
    <phoneticPr fontId="2"/>
  </si>
  <si>
    <t>【提出書類を用いて作成される書類】</t>
    <rPh sb="1" eb="3">
      <t>テイシュツ</t>
    </rPh>
    <rPh sb="3" eb="5">
      <t>ショルイ</t>
    </rPh>
    <rPh sb="6" eb="7">
      <t>モチ</t>
    </rPh>
    <rPh sb="9" eb="11">
      <t>サクセイ</t>
    </rPh>
    <rPh sb="14" eb="16">
      <t>ショルイ</t>
    </rPh>
    <phoneticPr fontId="2"/>
  </si>
  <si>
    <t>保険申込書に記載の財務数値等は以下の提出書類に基づくものであり、保険申込時点において内容に相違がないと認識していること。</t>
    <rPh sb="0" eb="2">
      <t>ホケン</t>
    </rPh>
    <rPh sb="2" eb="5">
      <t>モウシコミショ</t>
    </rPh>
    <rPh sb="6" eb="8">
      <t>キサイ</t>
    </rPh>
    <rPh sb="9" eb="11">
      <t>ザイム</t>
    </rPh>
    <rPh sb="11" eb="13">
      <t>スウチ</t>
    </rPh>
    <rPh sb="13" eb="14">
      <t>トウ</t>
    </rPh>
    <rPh sb="15" eb="17">
      <t>イカ</t>
    </rPh>
    <rPh sb="18" eb="20">
      <t>テイシュツ</t>
    </rPh>
    <rPh sb="20" eb="22">
      <t>ショルイ</t>
    </rPh>
    <rPh sb="23" eb="24">
      <t>モト</t>
    </rPh>
    <rPh sb="32" eb="34">
      <t>ホケン</t>
    </rPh>
    <rPh sb="34" eb="36">
      <t>モウシコミ</t>
    </rPh>
    <rPh sb="36" eb="38">
      <t>ジテン</t>
    </rPh>
    <rPh sb="42" eb="44">
      <t>ナイヨウ</t>
    </rPh>
    <rPh sb="45" eb="47">
      <t>ソウイ</t>
    </rPh>
    <rPh sb="51" eb="53">
      <t>ニンシキ</t>
    </rPh>
    <phoneticPr fontId="2"/>
  </si>
  <si>
    <t>作成対象時期</t>
    <rPh sb="0" eb="2">
      <t>サクセイ</t>
    </rPh>
    <rPh sb="2" eb="4">
      <t>タイショウ</t>
    </rPh>
    <rPh sb="4" eb="6">
      <t>ジキ</t>
    </rPh>
    <phoneticPr fontId="2"/>
  </si>
  <si>
    <t>資料内容</t>
    <rPh sb="0" eb="2">
      <t>シリョウ</t>
    </rPh>
    <rPh sb="2" eb="4">
      <t>ナイヨウ</t>
    </rPh>
    <phoneticPr fontId="2"/>
  </si>
  <si>
    <t>年　　月</t>
    <rPh sb="0" eb="1">
      <t>ネン</t>
    </rPh>
    <rPh sb="3" eb="4">
      <t>ツキ</t>
    </rPh>
    <phoneticPr fontId="2"/>
  </si>
  <si>
    <t>財務諸表等未作成の理由</t>
    <rPh sb="0" eb="4">
      <t>ザイムショヒョウ</t>
    </rPh>
    <rPh sb="4" eb="5">
      <t>トウ</t>
    </rPh>
    <rPh sb="5" eb="8">
      <t>ミサクセイ</t>
    </rPh>
    <rPh sb="9" eb="11">
      <t>リユウ</t>
    </rPh>
    <phoneticPr fontId="2"/>
  </si>
  <si>
    <t>00-00-000000</t>
    <phoneticPr fontId="2"/>
  </si>
  <si>
    <t>【告知事項】　損失を受けるおそれのある重要な事実について</t>
    <phoneticPr fontId="2"/>
  </si>
  <si>
    <t>保険の対象となる株式等について、投資先の政府等により収用や国有化等に関する決定がなされた又は検討がなされている。</t>
    <phoneticPr fontId="2"/>
  </si>
  <si>
    <t>保険の対象となる被保険投資の相手方又は再投資先の事業について、当該国又は別の外国政府等により、事業の遂行上重要な権利・資産等（重要資産等特約の対象資産等を含む）に対する侵害行為がなされた又はなされる兆候がある。</t>
    <phoneticPr fontId="2"/>
  </si>
  <si>
    <t>保険の対象となる被保険投資の相手方又は再投資先の事業に係る資産に第３号の事由に因る損害が発生している又は発生する兆候がある。</t>
    <phoneticPr fontId="2"/>
  </si>
  <si>
    <t>　　３．送金リスク（約款第２条第１項第５号の事由）をてん補対象とする場合</t>
    <phoneticPr fontId="2"/>
  </si>
  <si>
    <t xml:space="preserve">    １．収用および権利侵害リスク（約款第２条第１項第１号および第４号の事由）をてん補対象とする場合</t>
    <phoneticPr fontId="2"/>
  </si>
  <si>
    <t xml:space="preserve">    ２．戦争および不可抗力リスク（約款第２条第１項第２号および第３号の事由）をてん補対象とする場合</t>
    <phoneticPr fontId="2"/>
  </si>
  <si>
    <t>投資先国又は保険の対象となる再投資先国において、外国への出資金の引き上げや利益配当に係る外国送金に関する規制が強化された又は強化が検討されている。</t>
    <phoneticPr fontId="2"/>
  </si>
  <si>
    <t>投資先国又は保険の対象となる再投資先国の外国政府等より、外国への出資金の引き上げや利益配当に係る取得済の送金許可について、取消されようとしている又は取消が検討されている状況にある。</t>
    <phoneticPr fontId="2"/>
  </si>
  <si>
    <t>以下の事例は重要な事実に該当しますので、該当する場合には告知事項「有り」を選択し内容が判明する書類を添付してください。
なお、以下の例示のうち「５．その他、損失を受けるおそれのある重要な事実」について判断に迷われる場合には、ＮＥＸＩの担当者にご照会ください。</t>
    <phoneticPr fontId="2"/>
  </si>
  <si>
    <t xml:space="preserve">    【海外投資保険（株式等）約款】</t>
    <rPh sb="5" eb="11">
      <t>カイガイトウシホケン</t>
    </rPh>
    <rPh sb="12" eb="15">
      <t>カブシキトウ</t>
    </rPh>
    <rPh sb="16" eb="18">
      <t>ヤッカン</t>
    </rPh>
    <phoneticPr fontId="2"/>
  </si>
  <si>
    <t>　　４．特約を付帯する場合</t>
    <phoneticPr fontId="2"/>
  </si>
  <si>
    <t>特約の対象となる契約について、契約相手方である外国政府等により契約不履行が発生している又は発生しそうな状況にある。</t>
  </si>
  <si>
    <t>［政策変更リスク特約を付帯する場合］</t>
    <phoneticPr fontId="2"/>
  </si>
  <si>
    <t>［契約違反特約を付帯する場合］</t>
    <phoneticPr fontId="2"/>
  </si>
  <si>
    <t>特約の対象となる事業地国等の法制度について、当該国政府等が被保険者にとり不利な変更を実施しようとしている又は実施を検討している状況にある。</t>
    <phoneticPr fontId="2"/>
  </si>
  <si>
    <t>　　５．その他</t>
    <phoneticPr fontId="2"/>
  </si>
  <si>
    <t>その他、損失を受けるおそれのある重要な事実のあることを知ったこと。</t>
    <phoneticPr fontId="2"/>
  </si>
  <si>
    <t>・</t>
    <phoneticPr fontId="2"/>
  </si>
  <si>
    <t>貿易保険法第13条において、株式会社日本貿易保険（以下「日本貿易保険」）は、外国法人等を相手方として再保険を行うことを認められています。</t>
    <phoneticPr fontId="2"/>
  </si>
  <si>
    <t>日本貿易保険は、保険契約に関し、内諾申請者、保険契約者、被保険者、保険金受取人及び保険金請求人からご提供いただいた情報（以下「案件情報」）を、再保険契約の締結、再保険契約に基づく通知及び再保険金の請求のために必要な範囲で、保険契約締結後に再保険会社等（再保険ブローカーを含む。以下同じ。）へ提供することがあります。</t>
    <phoneticPr fontId="2"/>
  </si>
  <si>
    <t>日本貿易保険は、案件情報を再保険会社等へ提供する際は、当該再保険会社等との間で守秘義務契約を締結する等、情報の保護のために適切な措置を講じます。</t>
    <phoneticPr fontId="2"/>
  </si>
  <si>
    <t>申込日：</t>
    <rPh sb="0" eb="2">
      <t>モウシコミ</t>
    </rPh>
    <rPh sb="2" eb="3">
      <t>ビ</t>
    </rPh>
    <phoneticPr fontId="2"/>
  </si>
  <si>
    <t>　以下のいずれかを選択してください。</t>
    <rPh sb="1" eb="3">
      <t>イカ</t>
    </rPh>
    <rPh sb="9" eb="11">
      <t>センタク</t>
    </rPh>
    <phoneticPr fontId="2"/>
  </si>
  <si>
    <t>別紙様式第１・別添1</t>
    <phoneticPr fontId="21"/>
  </si>
  <si>
    <t>希望する特約</t>
    <rPh sb="0" eb="2">
      <t>キボウ</t>
    </rPh>
    <rPh sb="4" eb="6">
      <t>トクヤク</t>
    </rPh>
    <phoneticPr fontId="2"/>
  </si>
  <si>
    <t>６．その他の連絡事項（特記事項、告知事項など）</t>
    <rPh sb="4" eb="5">
      <t>タ</t>
    </rPh>
    <rPh sb="6" eb="10">
      <t>レンラクジコウ</t>
    </rPh>
    <rPh sb="11" eb="15">
      <t>トッキジコウ</t>
    </rPh>
    <rPh sb="16" eb="18">
      <t>コクチ</t>
    </rPh>
    <rPh sb="18" eb="20">
      <t>ジコウ</t>
    </rPh>
    <phoneticPr fontId="2"/>
  </si>
  <si>
    <t xml:space="preserve"> 証券統合の希望</t>
    <rPh sb="1" eb="3">
      <t>ショウケン</t>
    </rPh>
    <rPh sb="3" eb="5">
      <t>トウゴウ</t>
    </rPh>
    <rPh sb="6" eb="8">
      <t>キボウ</t>
    </rPh>
    <phoneticPr fontId="2"/>
  </si>
  <si>
    <t xml:space="preserve"> 保険の目的等に係る担保権の設定</t>
    <rPh sb="1" eb="3">
      <t>ホケン</t>
    </rPh>
    <rPh sb="4" eb="6">
      <t>モクテキ</t>
    </rPh>
    <rPh sb="6" eb="7">
      <t>ナド</t>
    </rPh>
    <rPh sb="8" eb="9">
      <t>カカ</t>
    </rPh>
    <rPh sb="10" eb="13">
      <t>タンポケン</t>
    </rPh>
    <rPh sb="14" eb="16">
      <t>セッテイ</t>
    </rPh>
    <phoneticPr fontId="2"/>
  </si>
  <si>
    <t>NEXI以外の当該投資に係る保険契約</t>
    <rPh sb="4" eb="6">
      <t>イガイ</t>
    </rPh>
    <rPh sb="7" eb="9">
      <t>トウガイ</t>
    </rPh>
    <rPh sb="9" eb="11">
      <t>トウシ</t>
    </rPh>
    <rPh sb="12" eb="13">
      <t>カカ</t>
    </rPh>
    <rPh sb="14" eb="16">
      <t>ホケン</t>
    </rPh>
    <rPh sb="16" eb="18">
      <t>ケイヤク</t>
    </rPh>
    <phoneticPr fontId="2"/>
  </si>
  <si>
    <t>統合方法：</t>
    <rPh sb="0" eb="4">
      <t>トウゴウホウホウ</t>
    </rPh>
    <phoneticPr fontId="2"/>
  </si>
  <si>
    <r>
      <t>３．投資先企業（被保険投資の相手方）に対する投資（被保険投資）の概要</t>
    </r>
    <r>
      <rPr>
        <sz val="10"/>
        <rFont val="ＭＳ Ｐゴシック"/>
        <family val="3"/>
        <charset val="128"/>
      </rPr>
      <t>　</t>
    </r>
    <r>
      <rPr>
        <sz val="9"/>
        <rFont val="ＭＳ Ｐゴシック"/>
        <family val="3"/>
        <charset val="128"/>
      </rPr>
      <t>※今回お申込の投資（取得予定を含む）が実施された結果を記入してください</t>
    </r>
    <rPh sb="2" eb="4">
      <t>トウシ</t>
    </rPh>
    <rPh sb="4" eb="5">
      <t>サキ</t>
    </rPh>
    <rPh sb="5" eb="7">
      <t>キギョウ</t>
    </rPh>
    <rPh sb="8" eb="9">
      <t>ヒ</t>
    </rPh>
    <rPh sb="9" eb="11">
      <t>ホケン</t>
    </rPh>
    <rPh sb="11" eb="13">
      <t>トウシ</t>
    </rPh>
    <rPh sb="14" eb="16">
      <t>アイテ</t>
    </rPh>
    <rPh sb="16" eb="17">
      <t>ガタ</t>
    </rPh>
    <rPh sb="19" eb="20">
      <t>タイ</t>
    </rPh>
    <rPh sb="22" eb="24">
      <t>トウシ</t>
    </rPh>
    <rPh sb="32" eb="34">
      <t>ガイヨウ</t>
    </rPh>
    <rPh sb="45" eb="47">
      <t>シュトク</t>
    </rPh>
    <rPh sb="47" eb="49">
      <t>ヨテイ</t>
    </rPh>
    <rPh sb="50" eb="51">
      <t>フク</t>
    </rPh>
    <rPh sb="62" eb="64">
      <t>キニュウ</t>
    </rPh>
    <phoneticPr fontId="2"/>
  </si>
  <si>
    <r>
      <t>２．投資先企業（被保険投資の相手方）の概要</t>
    </r>
    <r>
      <rPr>
        <sz val="9"/>
        <rFont val="ＭＳ Ｐゴシック"/>
        <family val="3"/>
        <charset val="128"/>
      </rPr>
      <t>　※今回お申込の投資（取得予定を含む）が実施された結果を記入してください</t>
    </r>
    <rPh sb="2" eb="5">
      <t>トウシサキ</t>
    </rPh>
    <rPh sb="5" eb="7">
      <t>キギョウ</t>
    </rPh>
    <rPh sb="8" eb="9">
      <t>ヒ</t>
    </rPh>
    <rPh sb="9" eb="11">
      <t>ホケン</t>
    </rPh>
    <rPh sb="11" eb="13">
      <t>トウシ</t>
    </rPh>
    <rPh sb="14" eb="17">
      <t>アイテガタ</t>
    </rPh>
    <rPh sb="19" eb="21">
      <t>ガイヨウ</t>
    </rPh>
    <rPh sb="32" eb="34">
      <t>シュトク</t>
    </rPh>
    <rPh sb="34" eb="36">
      <t>ヨテイ</t>
    </rPh>
    <rPh sb="37" eb="38">
      <t>フク</t>
    </rPh>
    <rPh sb="49" eb="51">
      <t>キニュウ</t>
    </rPh>
    <phoneticPr fontId="2"/>
  </si>
  <si>
    <t>再投資先企業１</t>
    <rPh sb="0" eb="1">
      <t>サイ</t>
    </rPh>
    <rPh sb="1" eb="4">
      <t>トウシサキ</t>
    </rPh>
    <rPh sb="4" eb="6">
      <t>キギョウ</t>
    </rPh>
    <phoneticPr fontId="2"/>
  </si>
  <si>
    <t>正式名称（英文）</t>
    <rPh sb="0" eb="4">
      <t>セイシキメイショウ</t>
    </rPh>
    <rPh sb="5" eb="7">
      <t>エイブン</t>
    </rPh>
    <phoneticPr fontId="2"/>
  </si>
  <si>
    <t>再投資先企業２</t>
    <rPh sb="0" eb="1">
      <t>サイ</t>
    </rPh>
    <rPh sb="1" eb="4">
      <t>トウシサキ</t>
    </rPh>
    <rPh sb="4" eb="6">
      <t>キギョウ</t>
    </rPh>
    <phoneticPr fontId="2"/>
  </si>
  <si>
    <t>申込年月日</t>
    <rPh sb="0" eb="5">
      <t>モウシコミネンガッピ</t>
    </rPh>
    <phoneticPr fontId="2"/>
  </si>
  <si>
    <t>「新規」は、NEXIの引受承認後に申込書を提出する日付を記入し、「更新」は、更新応当月の２ヶ月前の末日までの日付を記入してください</t>
    <phoneticPr fontId="2"/>
  </si>
  <si>
    <t xml:space="preserve">※ 数値として読み取るため文字列に変換せず、そのまま入力してください（YYYY/MM/DDが数式バーに表示されます）
</t>
    <phoneticPr fontId="2"/>
  </si>
  <si>
    <t>内諾番号</t>
    <rPh sb="0" eb="4">
      <t>ナイダクバンゴウ</t>
    </rPh>
    <phoneticPr fontId="2"/>
  </si>
  <si>
    <t>申込人、被保険者、保険金受取人</t>
    <phoneticPr fontId="2"/>
  </si>
  <si>
    <r>
      <t>社名及びその代表者の役職・氏名、</t>
    </r>
    <r>
      <rPr>
        <sz val="9"/>
        <rFont val="Meiryo UI"/>
        <family val="3"/>
        <charset val="128"/>
      </rPr>
      <t>９桁の保険利用者コード</t>
    </r>
    <r>
      <rPr>
        <sz val="9"/>
        <color indexed="8"/>
        <rFont val="Meiryo UI"/>
        <family val="3"/>
        <charset val="128"/>
      </rPr>
      <t>（シッパーコード）を記入し代表者印を押印してください</t>
    </r>
    <rPh sb="17" eb="18">
      <t>ケタ</t>
    </rPh>
    <rPh sb="19" eb="21">
      <t>ホケン</t>
    </rPh>
    <rPh sb="45" eb="47">
      <t>オウイン</t>
    </rPh>
    <phoneticPr fontId="2"/>
  </si>
  <si>
    <t>投資の動機ならびに目的等</t>
    <phoneticPr fontId="2"/>
  </si>
  <si>
    <t>投資先国、事業地国</t>
    <phoneticPr fontId="2"/>
  </si>
  <si>
    <t>期間満了に伴う更新</t>
    <phoneticPr fontId="2"/>
  </si>
  <si>
    <t>中途更改</t>
    <phoneticPr fontId="2"/>
  </si>
  <si>
    <t>投資先企業のバイヤーコード</t>
    <phoneticPr fontId="2"/>
  </si>
  <si>
    <t>法人の種類、持分所有の形態</t>
  </si>
  <si>
    <t>株式総額、出資総額</t>
  </si>
  <si>
    <t>発行済株式総数</t>
  </si>
  <si>
    <t>株主構成</t>
  </si>
  <si>
    <t>被保険者が所有する株式合計額（被保険者による出資合計額）</t>
  </si>
  <si>
    <t>被保険者が所有する株式数</t>
  </si>
  <si>
    <t>　※ 今回お申込の投資（取得予定を含む）が実施された結果を記入してください。外貨は少数点第２位まで有効です（第３位を切り捨て）</t>
    <phoneticPr fontId="2"/>
  </si>
  <si>
    <t>　払込資本金と資本準備金（剰余金）の合計額を記入してください</t>
    <rPh sb="1" eb="3">
      <t>ハライコミ</t>
    </rPh>
    <rPh sb="3" eb="6">
      <t>シホンキン</t>
    </rPh>
    <rPh sb="7" eb="9">
      <t>シホン</t>
    </rPh>
    <rPh sb="9" eb="12">
      <t>ジュンビキン</t>
    </rPh>
    <rPh sb="13" eb="16">
      <t>ジョウヨキン</t>
    </rPh>
    <rPh sb="18" eb="21">
      <t>ゴウケイガク</t>
    </rPh>
    <rPh sb="22" eb="24">
      <t>キニュウ</t>
    </rPh>
    <phoneticPr fontId="2"/>
  </si>
  <si>
    <t>　株式所有の場合に記入してください</t>
    <rPh sb="1" eb="3">
      <t>カブシキ</t>
    </rPh>
    <rPh sb="3" eb="5">
      <t>ショユウ</t>
    </rPh>
    <rPh sb="6" eb="8">
      <t>バアイ</t>
    </rPh>
    <rPh sb="9" eb="11">
      <t>キニュウ</t>
    </rPh>
    <phoneticPr fontId="2"/>
  </si>
  <si>
    <t>　株主（持分主）が5社を超過する場合は、4番までに被保険者名を記入し5番目を「その他」としてまとめて記入してください</t>
    <rPh sb="1" eb="3">
      <t>カブヌシ</t>
    </rPh>
    <rPh sb="4" eb="6">
      <t>モチブン</t>
    </rPh>
    <rPh sb="6" eb="7">
      <t>ヌシ</t>
    </rPh>
    <rPh sb="10" eb="11">
      <t>シャ</t>
    </rPh>
    <rPh sb="12" eb="14">
      <t>チョウカ</t>
    </rPh>
    <rPh sb="16" eb="18">
      <t>バアイ</t>
    </rPh>
    <rPh sb="21" eb="22">
      <t>バン</t>
    </rPh>
    <rPh sb="25" eb="29">
      <t>ヒホケンシャ</t>
    </rPh>
    <rPh sb="29" eb="30">
      <t>メイ</t>
    </rPh>
    <rPh sb="31" eb="33">
      <t>キニュウ</t>
    </rPh>
    <rPh sb="35" eb="37">
      <t>バンメ</t>
    </rPh>
    <rPh sb="41" eb="42">
      <t>タ</t>
    </rPh>
    <rPh sb="50" eb="52">
      <t>キニュウ</t>
    </rPh>
    <phoneticPr fontId="2"/>
  </si>
  <si>
    <t>　所有する株式数を記入してください（保険の対象となっていないもの、取得予定のものを含む）</t>
    <rPh sb="1" eb="3">
      <t>ショユウ</t>
    </rPh>
    <rPh sb="5" eb="8">
      <t>カブシキスウ</t>
    </rPh>
    <rPh sb="9" eb="11">
      <t>キニュウ</t>
    </rPh>
    <rPh sb="18" eb="20">
      <t>ホケン</t>
    </rPh>
    <rPh sb="21" eb="23">
      <t>タイショウ</t>
    </rPh>
    <rPh sb="33" eb="35">
      <t>シュトク</t>
    </rPh>
    <rPh sb="35" eb="37">
      <t>ヨテイ</t>
    </rPh>
    <rPh sb="41" eb="42">
      <t>フク</t>
    </rPh>
    <phoneticPr fontId="2"/>
  </si>
  <si>
    <t>Ａ</t>
    <phoneticPr fontId="2"/>
  </si>
  <si>
    <t>Ｂ</t>
    <phoneticPr fontId="2"/>
  </si>
  <si>
    <t>対価（元本）の設定方法</t>
  </si>
  <si>
    <t>送金完了の有無、送金日、送金額、換算率（適用した内容を選択）を記入してください</t>
    <phoneticPr fontId="2"/>
  </si>
  <si>
    <t>※ 更新申込または財表上の計上額を選択する場合で、申込月１日、又は証券記載の換算率を選択する場合には送金が複数回であってもこちらを選択して頂いて構いません</t>
    <phoneticPr fontId="2"/>
  </si>
  <si>
    <t>送金は１回のみ（予定含む）：</t>
    <phoneticPr fontId="2"/>
  </si>
  <si>
    <t>送金は複数回（予定含む）：</t>
    <phoneticPr fontId="2"/>
  </si>
  <si>
    <t>別紙様式第１その３を記入してください</t>
  </si>
  <si>
    <t>※ 更新申込で、申込月１日、又は証券記載の換算率を選択する場合には、その３の「送金（１）」にまとめて記入頂いて構いません</t>
    <phoneticPr fontId="2"/>
  </si>
  <si>
    <t>送金額、額面金額</t>
    <rPh sb="0" eb="3">
      <t>ソウキンガク</t>
    </rPh>
    <rPh sb="4" eb="8">
      <t>ガクメンキンガク</t>
    </rPh>
    <phoneticPr fontId="2"/>
  </si>
  <si>
    <t>計上額</t>
    <rPh sb="0" eb="3">
      <t>ケイジョウガク</t>
    </rPh>
    <phoneticPr fontId="2"/>
  </si>
  <si>
    <t>送金額、額面金額、計上額</t>
    <rPh sb="0" eb="3">
      <t>ソウキンガク</t>
    </rPh>
    <rPh sb="4" eb="6">
      <t>ガクメン</t>
    </rPh>
    <rPh sb="6" eb="8">
      <t>キンガク</t>
    </rPh>
    <rPh sb="9" eb="12">
      <t>ケイジョウガク</t>
    </rPh>
    <phoneticPr fontId="2"/>
  </si>
  <si>
    <t>● 「送金額、額面金額」または「被保険者の財務諸表等で計上している額」を設定する場合</t>
    <phoneticPr fontId="2"/>
  </si>
  <si>
    <t>● 「純資産額」を設定する場合</t>
    <phoneticPr fontId="2"/>
  </si>
  <si>
    <t>● 「純資産額」と「送金額」いずれも対象とする場合</t>
    <phoneticPr fontId="2"/>
  </si>
  <si>
    <t xml:space="preserve">
       　</t>
    <phoneticPr fontId="2"/>
  </si>
  <si>
    <t>（手順１）純資産額、送金額の双方を選択→（手順２）純資産額の内容を記入→（手順３）決算期以降に送金した（送金予定を含む）内容を記入</t>
    <phoneticPr fontId="2"/>
  </si>
  <si>
    <t>対価の額（元本）</t>
    <phoneticPr fontId="2"/>
  </si>
  <si>
    <t>取得予定分を含め、記入頂いた対価の額（建値）の合計額を演算します</t>
    <phoneticPr fontId="2"/>
  </si>
  <si>
    <t xml:space="preserve">
　　　</t>
    <phoneticPr fontId="2"/>
  </si>
  <si>
    <t>申込の対象となる対価の額のうち、送金予定分を除いた金額（建値）に換算率を乗じた円換算金額を演算します</t>
    <phoneticPr fontId="2"/>
  </si>
  <si>
    <t>① 申込の対象となる対価の額：</t>
    <phoneticPr fontId="2"/>
  </si>
  <si>
    <t>換算率（ＴＴＢレート）</t>
  </si>
  <si>
    <t>※ 申込人と被保険者が同一の場合は、「申込人に同じ」をチェックしてください（押印は不要です）</t>
    <phoneticPr fontId="2"/>
  </si>
  <si>
    <t>※ 被保険者と保険金受取人が同一の場合は、「被保険者に同じ」をチェックしてください（押印は不要です）</t>
    <phoneticPr fontId="2"/>
  </si>
  <si>
    <t>※ 保険利用者コードの登録については「保険利用者・Ｗｅｂユーザー登録」を参照してください</t>
    <phoneticPr fontId="2"/>
  </si>
  <si>
    <t>※ 加重平均レートは、全ての通貨が同一の場合には、別紙様式 その３に記入したうえで「送金日（加重平均）」を選択すると演算します</t>
    <phoneticPr fontId="2"/>
  </si>
  <si>
    <t>　　同一でない場合は、通貨毎に計算した数値を別紙として添付願います。なお、対価の額も演算しませんので円貨換算した数値を入力願います</t>
    <phoneticPr fontId="2"/>
  </si>
  <si>
    <t>※ 換算率は、少数点第４位まで有効です（第５位を切り捨て）</t>
    <phoneticPr fontId="2"/>
  </si>
  <si>
    <t>「株式会社」「有限会社」又は「その他（合名会社等）」を選択してください（※「有限公司」の場合は「有限会社」を選択してください）</t>
    <rPh sb="1" eb="3">
      <t>カブシキ</t>
    </rPh>
    <rPh sb="3" eb="5">
      <t>カイシャ</t>
    </rPh>
    <rPh sb="7" eb="11">
      <t>ユウゲンガイシャ</t>
    </rPh>
    <rPh sb="12" eb="13">
      <t>マタ</t>
    </rPh>
    <rPh sb="17" eb="18">
      <t>ホカ</t>
    </rPh>
    <rPh sb="19" eb="21">
      <t>ゴウメイ</t>
    </rPh>
    <rPh sb="21" eb="23">
      <t>カイシャ</t>
    </rPh>
    <rPh sb="23" eb="24">
      <t>トウ</t>
    </rPh>
    <rPh sb="27" eb="29">
      <t>センタク</t>
    </rPh>
    <rPh sb="38" eb="40">
      <t>ユウゲン</t>
    </rPh>
    <rPh sb="40" eb="42">
      <t>コウシ</t>
    </rPh>
    <rPh sb="44" eb="46">
      <t>バアイ</t>
    </rPh>
    <rPh sb="48" eb="50">
      <t>ユウゲン</t>
    </rPh>
    <rPh sb="50" eb="52">
      <t>カイシャ</t>
    </rPh>
    <rPh sb="54" eb="56">
      <t>センタク</t>
    </rPh>
    <phoneticPr fontId="2"/>
  </si>
  <si>
    <t xml:space="preserve">※ 送金前に保険を申し込む場合、本申込だけでは保険契約は締結されません
</t>
    <phoneticPr fontId="2"/>
  </si>
  <si>
    <t>　　送金後、送金日から１ヶ月以内に「海外投資保険送金確定通知書」（別紙様式第３）を提出していただき、対価の額と保険金額を増額する手続を行う必要があります</t>
    <phoneticPr fontId="2"/>
  </si>
  <si>
    <t>採用決算期、純資産額総額、被保険出資（持分）比率を記入してください（決算期以降に取得した株式等を反映した比率を記入してください）</t>
    <rPh sb="40" eb="42">
      <t>シュトク</t>
    </rPh>
    <rPh sb="48" eb="50">
      <t>ハンエイ</t>
    </rPh>
    <rPh sb="52" eb="54">
      <t>ヒリツ</t>
    </rPh>
    <rPh sb="55" eb="57">
      <t>キニュウ</t>
    </rPh>
    <phoneticPr fontId="2"/>
  </si>
  <si>
    <t>※ 被保険出資（持分）比率は、少数点第３位まで有効です（第４位を切り捨て）。O42セルの数値を引き込んでいますので確認してください</t>
    <rPh sb="44" eb="46">
      <t>スウチ</t>
    </rPh>
    <rPh sb="47" eb="48">
      <t>ヒ</t>
    </rPh>
    <rPh sb="49" eb="50">
      <t>コ</t>
    </rPh>
    <rPh sb="57" eb="59">
      <t>カクニン</t>
    </rPh>
    <phoneticPr fontId="2"/>
  </si>
  <si>
    <t>※ 上記Ａ、Ｂにおいて取得予定を含む数値（O42セルが取得予定を含む数値）の場合には、取得済の比率に修正してください</t>
    <rPh sb="18" eb="20">
      <t>スウチ</t>
    </rPh>
    <rPh sb="27" eb="31">
      <t>シュトクヨテイ</t>
    </rPh>
    <rPh sb="32" eb="33">
      <t>フク</t>
    </rPh>
    <rPh sb="34" eb="36">
      <t>スウチ</t>
    </rPh>
    <rPh sb="38" eb="40">
      <t>バアイ</t>
    </rPh>
    <rPh sb="43" eb="46">
      <t>シュトクスミ</t>
    </rPh>
    <rPh sb="47" eb="49">
      <t>ヒリツ</t>
    </rPh>
    <rPh sb="50" eb="52">
      <t>シュウセイ</t>
    </rPh>
    <phoneticPr fontId="2"/>
  </si>
  <si>
    <t xml:space="preserve"> 対価の額の設定を「純資産」としたうえで、決算期以降の送金額も同一の保険証券で申し込むことが可能です。以下のようにご記入ください</t>
    <phoneticPr fontId="2"/>
  </si>
  <si>
    <t>保険期間</t>
  </si>
  <si>
    <t>新規のお申込の場合は、２年以上３０年以内、更新のお申込の場合は、１年以上３０年以内の範囲（年単位）で記入してください</t>
    <phoneticPr fontId="2"/>
  </si>
  <si>
    <t>設定付保割合</t>
    <phoneticPr fontId="2"/>
  </si>
  <si>
    <t>１００％または９５％を上限として記入してください。元本に係る対価の額（４-③の「今回引受ける対価の額」）、配当金請求権に本割合を乗じた額が保険金額となります</t>
    <rPh sb="40" eb="42">
      <t>コンカイ</t>
    </rPh>
    <rPh sb="42" eb="44">
      <t>ヒキウ</t>
    </rPh>
    <rPh sb="46" eb="48">
      <t>タイカ</t>
    </rPh>
    <phoneticPr fontId="2"/>
  </si>
  <si>
    <t xml:space="preserve">
</t>
    <phoneticPr fontId="2"/>
  </si>
  <si>
    <t>※ 契約違反リスク特約を付帯した場合は、原則９５％が上限となります。</t>
    <rPh sb="20" eb="22">
      <t>ゲンソク</t>
    </rPh>
    <phoneticPr fontId="2"/>
  </si>
  <si>
    <t xml:space="preserve">※ 混合型を選択した場合は、元本部分と配当部分は同じ付保割合での設定となります
</t>
    <rPh sb="32" eb="34">
      <t>セッテイ</t>
    </rPh>
    <phoneticPr fontId="2"/>
  </si>
  <si>
    <t>配当金請求権</t>
    <phoneticPr fontId="2"/>
  </si>
  <si>
    <t>定額の場合：</t>
    <rPh sb="0" eb="2">
      <t>テイガク</t>
    </rPh>
    <rPh sb="3" eb="5">
      <t>バアイ</t>
    </rPh>
    <phoneticPr fontId="2"/>
  </si>
  <si>
    <t>定率の場合：</t>
    <rPh sb="0" eb="2">
      <t>テイリツ</t>
    </rPh>
    <rPh sb="3" eb="5">
      <t>バアイ</t>
    </rPh>
    <phoneticPr fontId="2"/>
  </si>
  <si>
    <t>てん補対象範囲のタイプが、混合型、償還型の場合には、配当金のお申込内容等を記入してください。いずれも根拠となる配当計画書、実績書類をご提出いただきます</t>
    <rPh sb="50" eb="52">
      <t>コンキョ</t>
    </rPh>
    <rPh sb="55" eb="60">
      <t>ハイトウケイカクショ</t>
    </rPh>
    <rPh sb="61" eb="63">
      <t>ジッセキ</t>
    </rPh>
    <rPh sb="63" eb="65">
      <t>ショルイ</t>
    </rPh>
    <rPh sb="67" eb="69">
      <t>テイシュツ</t>
    </rPh>
    <phoneticPr fontId="2"/>
  </si>
  <si>
    <t>複数年にわたる場合には別途、根拠とともに各年度の金額を記載した資料をご提出ください。1年分の場合はN67セルに数値を記入してください</t>
    <rPh sb="0" eb="3">
      <t>フクスウネン</t>
    </rPh>
    <rPh sb="7" eb="9">
      <t>バアイ</t>
    </rPh>
    <rPh sb="11" eb="13">
      <t>ベット</t>
    </rPh>
    <rPh sb="14" eb="16">
      <t>コンキョ</t>
    </rPh>
    <rPh sb="20" eb="21">
      <t>カク</t>
    </rPh>
    <rPh sb="21" eb="23">
      <t>ネンド</t>
    </rPh>
    <rPh sb="24" eb="26">
      <t>キンガク</t>
    </rPh>
    <rPh sb="27" eb="29">
      <t>キサイ</t>
    </rPh>
    <rPh sb="31" eb="33">
      <t>シリョウ</t>
    </rPh>
    <rPh sb="35" eb="37">
      <t>テイシュツ</t>
    </rPh>
    <rPh sb="43" eb="44">
      <t>ネン</t>
    </rPh>
    <rPh sb="44" eb="45">
      <t>ブン</t>
    </rPh>
    <rPh sb="46" eb="48">
      <t>バアイ</t>
    </rPh>
    <rPh sb="55" eb="57">
      <t>スウチ</t>
    </rPh>
    <rPh sb="58" eb="60">
      <t>キニュウ</t>
    </rPh>
    <phoneticPr fontId="2"/>
  </si>
  <si>
    <t>今回引受ける対価の額に定率を乗じた数値を自動計算します（百分率小数点第3位切り捨て）</t>
    <rPh sb="0" eb="2">
      <t>コンカイ</t>
    </rPh>
    <rPh sb="2" eb="4">
      <t>ヒキウ</t>
    </rPh>
    <rPh sb="6" eb="8">
      <t>タイカ</t>
    </rPh>
    <rPh sb="9" eb="10">
      <t>ガク</t>
    </rPh>
    <rPh sb="11" eb="13">
      <t>テイリツ</t>
    </rPh>
    <rPh sb="14" eb="15">
      <t>ジョウ</t>
    </rPh>
    <rPh sb="17" eb="19">
      <t>スウチ</t>
    </rPh>
    <rPh sb="20" eb="24">
      <t>ジドウケイサン</t>
    </rPh>
    <rPh sb="28" eb="31">
      <t>ヒャクブンリツ</t>
    </rPh>
    <rPh sb="31" eb="34">
      <t>ショウスウテン</t>
    </rPh>
    <rPh sb="34" eb="35">
      <t>ダイ</t>
    </rPh>
    <rPh sb="36" eb="37">
      <t>イ</t>
    </rPh>
    <rPh sb="37" eb="38">
      <t>キ</t>
    </rPh>
    <rPh sb="39" eb="40">
      <t>ス</t>
    </rPh>
    <phoneticPr fontId="2"/>
  </si>
  <si>
    <t>換算率は、a．送金日（複数回の場合は加重平均または送金毎） b．申込月１日 、c．証券記載（更新の場合）のいずれかを選択できます</t>
    <phoneticPr fontId="2"/>
  </si>
  <si>
    <t>付帯する特約</t>
    <rPh sb="0" eb="2">
      <t>フタイ</t>
    </rPh>
    <rPh sb="4" eb="6">
      <t>トクヤク</t>
    </rPh>
    <phoneticPr fontId="2"/>
  </si>
  <si>
    <t>契約違反リスク特約：</t>
    <rPh sb="0" eb="4">
      <t>ケイヤクイハン</t>
    </rPh>
    <rPh sb="7" eb="9">
      <t>トクヤク</t>
    </rPh>
    <phoneticPr fontId="2"/>
  </si>
  <si>
    <t>事業拠点等特約：</t>
    <rPh sb="0" eb="7">
      <t>ジギョウキョテントウトクヤク</t>
    </rPh>
    <phoneticPr fontId="2"/>
  </si>
  <si>
    <t>「収用および権利侵害リスク」をてん補事由とした場合に付帯を検討することができます。別途審査を要します</t>
    <rPh sb="1" eb="3">
      <t>シュウヨウ</t>
    </rPh>
    <rPh sb="6" eb="10">
      <t>ケンリシンガイ</t>
    </rPh>
    <rPh sb="17" eb="20">
      <t>ポジユウ</t>
    </rPh>
    <rPh sb="23" eb="25">
      <t>バアイ</t>
    </rPh>
    <rPh sb="26" eb="28">
      <t>フタイ</t>
    </rPh>
    <rPh sb="29" eb="31">
      <t>ケントウ</t>
    </rPh>
    <rPh sb="41" eb="43">
      <t>ベット</t>
    </rPh>
    <rPh sb="43" eb="45">
      <t>シンサ</t>
    </rPh>
    <rPh sb="46" eb="47">
      <t>ヨウ</t>
    </rPh>
    <phoneticPr fontId="2"/>
  </si>
  <si>
    <t>ＮＥＸＩ以外の当該投資に係る保険契約</t>
  </si>
  <si>
    <t>保険対象の被保険投資について、同種の危険をてん補する保険契約を他の保険機関と締結している場合は、保険契約の内容を記入してください</t>
  </si>
  <si>
    <t>損失を受けるおそれのある重要な事実</t>
  </si>
  <si>
    <t>※ 具体的な事例は、末尾の【告知事項】をご参照ください</t>
    <phoneticPr fontId="2"/>
  </si>
  <si>
    <t>証券統合の希望の有無</t>
    <rPh sb="0" eb="4">
      <t>ショウケントウゴウ</t>
    </rPh>
    <rPh sb="5" eb="7">
      <t>キボウ</t>
    </rPh>
    <rPh sb="8" eb="10">
      <t>ウム</t>
    </rPh>
    <phoneticPr fontId="2"/>
  </si>
  <si>
    <t>てん補事由の範囲が同じである場合に証券を統合することができます。 証券を統合する場合には「希望有り」をチェックし以下のとおり記入してください</t>
    <phoneticPr fontId="2"/>
  </si>
  <si>
    <t>本申込が被統合証券の場合：</t>
    <rPh sb="0" eb="3">
      <t>ホンモウシコミ</t>
    </rPh>
    <rPh sb="4" eb="9">
      <t>ヒトウゴウショウケン</t>
    </rPh>
    <rPh sb="10" eb="12">
      <t>バアイ</t>
    </rPh>
    <phoneticPr fontId="2"/>
  </si>
  <si>
    <t>本申込が統合先証券の場合：</t>
    <rPh sb="0" eb="1">
      <t>ホン</t>
    </rPh>
    <rPh sb="1" eb="3">
      <t>モウシコミ</t>
    </rPh>
    <rPh sb="4" eb="9">
      <t>トウゴウサキショウケン</t>
    </rPh>
    <rPh sb="10" eb="12">
      <t>バアイ</t>
    </rPh>
    <phoneticPr fontId="2"/>
  </si>
  <si>
    <t>証券を統合する被統合証券の証券番号を00-00-000000で記入してください</t>
    <rPh sb="0" eb="2">
      <t>ショウケン</t>
    </rPh>
    <rPh sb="3" eb="5">
      <t>トウゴウ</t>
    </rPh>
    <rPh sb="7" eb="12">
      <t>ヒトウゴウショウケン</t>
    </rPh>
    <rPh sb="13" eb="17">
      <t>ショウケンバンゴウ</t>
    </rPh>
    <rPh sb="31" eb="33">
      <t>キニュウ</t>
    </rPh>
    <phoneticPr fontId="2"/>
  </si>
  <si>
    <t>統合先となる統合先証券の証券番号を00-00-000000で記入してください</t>
    <rPh sb="0" eb="3">
      <t>トウゴウサキ</t>
    </rPh>
    <rPh sb="6" eb="11">
      <t>トウゴウサキショウケン</t>
    </rPh>
    <rPh sb="12" eb="16">
      <t>ショウケンバンゴウ</t>
    </rPh>
    <rPh sb="30" eb="32">
      <t>キニュウ</t>
    </rPh>
    <phoneticPr fontId="2"/>
  </si>
  <si>
    <t>保険の目的等に係る担保権の設定</t>
  </si>
  <si>
    <t>保険の目的（投資先企業の株式）又は保険金請求権、及び保険のてん補対象とする再投資先企業の株式又は再投資先企業向け貸付金債権について、</t>
    <phoneticPr fontId="2"/>
  </si>
  <si>
    <t>質権又は譲渡担保を設定する場合は、別途事前の承認申請が必要になります。有りの場合には担保権設定承諾申請書（様式8-1）をご提出願います</t>
    <rPh sb="35" eb="36">
      <t>ア</t>
    </rPh>
    <rPh sb="38" eb="40">
      <t>バアイ</t>
    </rPh>
    <rPh sb="42" eb="45">
      <t>タンポケン</t>
    </rPh>
    <rPh sb="45" eb="49">
      <t>セッテイショウダク</t>
    </rPh>
    <rPh sb="49" eb="52">
      <t>シンセイショ</t>
    </rPh>
    <rPh sb="53" eb="55">
      <t>ヨウシキ</t>
    </rPh>
    <rPh sb="61" eb="63">
      <t>テイシュツ</t>
    </rPh>
    <rPh sb="63" eb="64">
      <t>ネガ</t>
    </rPh>
    <phoneticPr fontId="2"/>
  </si>
  <si>
    <t>６．その他の連絡事項（特記事項、告知事項など）</t>
    <rPh sb="4" eb="5">
      <t>タ</t>
    </rPh>
    <rPh sb="6" eb="8">
      <t>レンラク</t>
    </rPh>
    <rPh sb="8" eb="10">
      <t>ジコウ</t>
    </rPh>
    <rPh sb="11" eb="13">
      <t>トッキ</t>
    </rPh>
    <rPh sb="13" eb="15">
      <t>ジコウ</t>
    </rPh>
    <rPh sb="16" eb="18">
      <t>コクチ</t>
    </rPh>
    <rPh sb="18" eb="20">
      <t>ジコウ</t>
    </rPh>
    <phoneticPr fontId="2"/>
  </si>
  <si>
    <t>※ 本申込で複数の事業会社を対象とする場合には、全ての事業会社を記入してください（３社以上となる場合には担当者に連絡してください）</t>
    <rPh sb="52" eb="55">
      <t>タントウシャ</t>
    </rPh>
    <rPh sb="56" eb="58">
      <t>レンラク</t>
    </rPh>
    <phoneticPr fontId="2"/>
  </si>
  <si>
    <t>※ バイヤーコードの登録については「海外商社（バイヤー）登録」を参照してください</t>
    <phoneticPr fontId="2"/>
  </si>
  <si>
    <t>全て送金完了ではなく、送金予定を含む場合</t>
  </si>
  <si>
    <t>加重平均による換算率の設定を希望する場合　※送金完了分のみで演算します</t>
  </si>
  <si>
    <t>以下のいずれかに該当する場合は送金毎に記入してください。該当しない場合は「対象となる送金（１）」にまとめて記入していただいてかまいません</t>
    <rPh sb="37" eb="39">
      <t>タイショウ</t>
    </rPh>
    <phoneticPr fontId="2"/>
  </si>
  <si>
    <t>※ 複数回送金している場合であっても、更新時に、申込月１日又は証券記載の換算率を採用するケースは、その３の記載は不要です</t>
    <phoneticPr fontId="2"/>
  </si>
  <si>
    <t>①</t>
    <phoneticPr fontId="2"/>
  </si>
  <si>
    <t>送金毎に換算率（ＴＴＢレート）の設定を希望する場合（対価の額の設定方法が純資産額の場合は設定できません）</t>
    <rPh sb="4" eb="7">
      <t>カンサンリツ</t>
    </rPh>
    <phoneticPr fontId="2"/>
  </si>
  <si>
    <t>②</t>
    <phoneticPr fontId="2"/>
  </si>
  <si>
    <t>③</t>
    <phoneticPr fontId="2"/>
  </si>
  <si>
    <t>送金日</t>
    <rPh sb="0" eb="3">
      <t>ソウキンビ</t>
    </rPh>
    <phoneticPr fontId="2"/>
  </si>
  <si>
    <t>※ 以下いずれも内容が判明する書類をご提出いただきます</t>
    <rPh sb="2" eb="4">
      <t>イカ</t>
    </rPh>
    <rPh sb="8" eb="10">
      <t>ナイヨウ</t>
    </rPh>
    <rPh sb="11" eb="13">
      <t>ハンメイ</t>
    </rPh>
    <rPh sb="15" eb="17">
      <t>ショルイ</t>
    </rPh>
    <rPh sb="19" eb="21">
      <t>テイシュツ</t>
    </rPh>
    <phoneticPr fontId="2"/>
  </si>
  <si>
    <t>建値：</t>
    <rPh sb="0" eb="2">
      <t>タテネ</t>
    </rPh>
    <phoneticPr fontId="2"/>
  </si>
  <si>
    <t>送金額等</t>
    <rPh sb="0" eb="3">
      <t>ソウキンガク</t>
    </rPh>
    <rPh sb="3" eb="4">
      <t>トウ</t>
    </rPh>
    <phoneticPr fontId="2"/>
  </si>
  <si>
    <t>※ 表示通貨が異なる場合には上書きしてください</t>
    <rPh sb="2" eb="4">
      <t>ヒョウジ</t>
    </rPh>
    <rPh sb="4" eb="6">
      <t>ツウカ</t>
    </rPh>
    <rPh sb="7" eb="8">
      <t>コト</t>
    </rPh>
    <rPh sb="10" eb="12">
      <t>バアイ</t>
    </rPh>
    <rPh sb="14" eb="16">
      <t>ウワガ</t>
    </rPh>
    <phoneticPr fontId="2"/>
  </si>
  <si>
    <t>弊社にて送金日のTTBレートを確認しますので、対象となる送金毎に送金日を記入してください</t>
    <rPh sb="0" eb="2">
      <t>ヘイシャ</t>
    </rPh>
    <rPh sb="4" eb="7">
      <t>ソウキンビ</t>
    </rPh>
    <rPh sb="15" eb="17">
      <t>カクニン</t>
    </rPh>
    <rPh sb="23" eb="25">
      <t>タイショウ</t>
    </rPh>
    <rPh sb="28" eb="30">
      <t>ソウキン</t>
    </rPh>
    <rPh sb="30" eb="31">
      <t>ゴト</t>
    </rPh>
    <rPh sb="32" eb="34">
      <t>ソウキン</t>
    </rPh>
    <rPh sb="34" eb="35">
      <t>ビ</t>
    </rPh>
    <rPh sb="36" eb="38">
      <t>キニュウ</t>
    </rPh>
    <phoneticPr fontId="2"/>
  </si>
  <si>
    <t>換算率/TTBレート：</t>
    <rPh sb="0" eb="2">
      <t>カンサン</t>
    </rPh>
    <rPh sb="2" eb="3">
      <t>リツ</t>
    </rPh>
    <phoneticPr fontId="2"/>
  </si>
  <si>
    <t>送金日毎にTTBレートを記入してください。上記で表示通貨を上書きした場合には、同通貨のTTBレートを記入してください</t>
    <phoneticPr fontId="2"/>
  </si>
  <si>
    <t>送金額には送金手数料、taxは含みません。含む数値を計上されている場合には「対価の設定方法」で「計上している額」を選択し同金額を記入してください</t>
    <rPh sb="0" eb="3">
      <t>ソウキンガク</t>
    </rPh>
    <rPh sb="5" eb="10">
      <t>ソウキンテスウリョウ</t>
    </rPh>
    <rPh sb="15" eb="16">
      <t>フク</t>
    </rPh>
    <rPh sb="21" eb="22">
      <t>フク</t>
    </rPh>
    <rPh sb="23" eb="25">
      <t>スウチ</t>
    </rPh>
    <rPh sb="26" eb="28">
      <t>ケイジョウ</t>
    </rPh>
    <rPh sb="33" eb="35">
      <t>バアイ</t>
    </rPh>
    <rPh sb="38" eb="40">
      <t>タイカ</t>
    </rPh>
    <rPh sb="41" eb="45">
      <t>セッテイホウホウ</t>
    </rPh>
    <rPh sb="48" eb="50">
      <t>ケイジョウ</t>
    </rPh>
    <rPh sb="54" eb="55">
      <t>ガク</t>
    </rPh>
    <rPh sb="57" eb="59">
      <t>センタク</t>
    </rPh>
    <rPh sb="60" eb="63">
      <t>ドウキンガク</t>
    </rPh>
    <rPh sb="64" eb="66">
      <t>キニュウ</t>
    </rPh>
    <phoneticPr fontId="2"/>
  </si>
  <si>
    <t>円換算値：</t>
    <rPh sb="0" eb="4">
      <t>エンカンサンチ</t>
    </rPh>
    <phoneticPr fontId="2"/>
  </si>
  <si>
    <t>送金が完了しているものは、円換算値が演算されます</t>
  </si>
  <si>
    <t>該当する株式（出資）金額と株式数</t>
  </si>
  <si>
    <t>送金した金額で取得した株式数を記入してください。送金した金額の一部が資本準備金として計上されており株式が割り当てられていない場合は備考欄に記載してください</t>
    <rPh sb="0" eb="2">
      <t>ソウキン</t>
    </rPh>
    <rPh sb="4" eb="6">
      <t>キンガク</t>
    </rPh>
    <rPh sb="7" eb="9">
      <t>シュトク</t>
    </rPh>
    <rPh sb="11" eb="14">
      <t>カブシキスウ</t>
    </rPh>
    <rPh sb="15" eb="17">
      <t>キニュウ</t>
    </rPh>
    <rPh sb="24" eb="26">
      <t>ソウキン</t>
    </rPh>
    <rPh sb="28" eb="30">
      <t>キンガク</t>
    </rPh>
    <rPh sb="31" eb="33">
      <t>イチブ</t>
    </rPh>
    <rPh sb="34" eb="39">
      <t>シホンジュンビキン</t>
    </rPh>
    <rPh sb="42" eb="44">
      <t>ケイジョウ</t>
    </rPh>
    <rPh sb="49" eb="51">
      <t>カブシキ</t>
    </rPh>
    <rPh sb="52" eb="53">
      <t>ワ</t>
    </rPh>
    <rPh sb="54" eb="55">
      <t>ア</t>
    </rPh>
    <rPh sb="62" eb="64">
      <t>バアイ</t>
    </rPh>
    <rPh sb="65" eb="68">
      <t>ビコウラン</t>
    </rPh>
    <rPh sb="69" eb="71">
      <t>キサイ</t>
    </rPh>
    <phoneticPr fontId="2"/>
  </si>
  <si>
    <t>送金額全額が株式発行された場合の記入例：</t>
    <rPh sb="0" eb="5">
      <t>ソウキンガクゼンガク</t>
    </rPh>
    <rPh sb="6" eb="8">
      <t>カブシキ</t>
    </rPh>
    <rPh sb="8" eb="10">
      <t>ハッコウ</t>
    </rPh>
    <rPh sb="13" eb="15">
      <t>バアイ</t>
    </rPh>
    <rPh sb="16" eb="19">
      <t>キニュウレイ</t>
    </rPh>
    <phoneticPr fontId="2"/>
  </si>
  <si>
    <t>送金額の一部が株式発行された場合の記入例：</t>
    <rPh sb="0" eb="3">
      <t>ソウキンガク</t>
    </rPh>
    <rPh sb="4" eb="6">
      <t>イチブ</t>
    </rPh>
    <rPh sb="7" eb="9">
      <t>カブシキ</t>
    </rPh>
    <rPh sb="9" eb="11">
      <t>ハッコウ</t>
    </rPh>
    <rPh sb="14" eb="16">
      <t>バアイ</t>
    </rPh>
    <rPh sb="17" eb="20">
      <t>キニュウレイ</t>
    </rPh>
    <phoneticPr fontId="2"/>
  </si>
  <si>
    <t>送金額100USD、該当株式数10株、備考はブランク</t>
    <rPh sb="0" eb="3">
      <t>ソウキンガク</t>
    </rPh>
    <rPh sb="10" eb="12">
      <t>ガイトウ</t>
    </rPh>
    <rPh sb="12" eb="15">
      <t>カブシキスウ</t>
    </rPh>
    <rPh sb="17" eb="18">
      <t>カブ</t>
    </rPh>
    <rPh sb="19" eb="21">
      <t>ビコウ</t>
    </rPh>
    <phoneticPr fontId="2"/>
  </si>
  <si>
    <t>送金額100USD、該当株式数5株、備考は「送金額のうち50USDは資本準備金として計上され対応する株式発行なし」</t>
    <rPh sb="0" eb="3">
      <t>ソウキンガク</t>
    </rPh>
    <rPh sb="10" eb="15">
      <t>ガイトウカブシキスウ</t>
    </rPh>
    <rPh sb="16" eb="17">
      <t>カブ</t>
    </rPh>
    <rPh sb="18" eb="20">
      <t>ビコウ</t>
    </rPh>
    <rPh sb="22" eb="25">
      <t>ソウキンガク</t>
    </rPh>
    <rPh sb="34" eb="39">
      <t>シホンジュンビキン</t>
    </rPh>
    <rPh sb="42" eb="44">
      <t>ケイジョウ</t>
    </rPh>
    <rPh sb="46" eb="48">
      <t>タイオウ</t>
    </rPh>
    <rPh sb="50" eb="54">
      <t>カブシキハッコウ</t>
    </rPh>
    <phoneticPr fontId="2"/>
  </si>
  <si>
    <t>《ご参考：加重平均による換算率の計算事例》</t>
    <rPh sb="2" eb="4">
      <t>サンコウ</t>
    </rPh>
    <rPh sb="5" eb="9">
      <t>カジュウヘイキン</t>
    </rPh>
    <rPh sb="12" eb="15">
      <t>カンサンリツ</t>
    </rPh>
    <rPh sb="16" eb="20">
      <t>ケイサンジレイ</t>
    </rPh>
    <phoneticPr fontId="2"/>
  </si>
  <si>
    <t>　　加重平均換算率＝</t>
    <rPh sb="2" eb="9">
      <t>カジュウヘイキンカンサンリツ</t>
    </rPh>
    <phoneticPr fontId="2"/>
  </si>
  <si>
    <t>７．てん補対象企業に再投資先企業を含む場合／てん補を希望する企業の正式名称及び住所ならびに再投資先企業てん補申請書の提出</t>
    <rPh sb="4" eb="5">
      <t>ポ</t>
    </rPh>
    <rPh sb="5" eb="7">
      <t>タイショウ</t>
    </rPh>
    <rPh sb="7" eb="9">
      <t>キギョウ</t>
    </rPh>
    <rPh sb="10" eb="11">
      <t>サイ</t>
    </rPh>
    <rPh sb="11" eb="13">
      <t>トウシ</t>
    </rPh>
    <rPh sb="13" eb="14">
      <t>サキ</t>
    </rPh>
    <rPh sb="14" eb="16">
      <t>キギョウ</t>
    </rPh>
    <rPh sb="17" eb="18">
      <t>フク</t>
    </rPh>
    <rPh sb="19" eb="21">
      <t>バアイ</t>
    </rPh>
    <rPh sb="24" eb="25">
      <t>ポ</t>
    </rPh>
    <rPh sb="26" eb="28">
      <t>キボウ</t>
    </rPh>
    <rPh sb="30" eb="32">
      <t>キギョウ</t>
    </rPh>
    <rPh sb="33" eb="35">
      <t>セイシキ</t>
    </rPh>
    <rPh sb="35" eb="37">
      <t>メイショウ</t>
    </rPh>
    <rPh sb="37" eb="38">
      <t>オヨ</t>
    </rPh>
    <rPh sb="39" eb="41">
      <t>ジュウショ</t>
    </rPh>
    <rPh sb="45" eb="49">
      <t>サイトウシサキ</t>
    </rPh>
    <rPh sb="49" eb="51">
      <t>キギョウ</t>
    </rPh>
    <rPh sb="53" eb="54">
      <t>ポ</t>
    </rPh>
    <rPh sb="54" eb="57">
      <t>シンセイショ</t>
    </rPh>
    <rPh sb="58" eb="60">
      <t>テイシュツ</t>
    </rPh>
    <phoneticPr fontId="2"/>
  </si>
  <si>
    <t>　　邦貨合計額162,000千円÷送金合計額1,500千USD＝108.00円/㌦</t>
    <rPh sb="2" eb="4">
      <t>ホウカ</t>
    </rPh>
    <rPh sb="4" eb="7">
      <t>ゴウケイガク</t>
    </rPh>
    <rPh sb="14" eb="15">
      <t>セン</t>
    </rPh>
    <rPh sb="15" eb="16">
      <t>エン</t>
    </rPh>
    <rPh sb="17" eb="21">
      <t>ソウキンゴウケイ</t>
    </rPh>
    <rPh sb="21" eb="22">
      <t>ガク</t>
    </rPh>
    <rPh sb="27" eb="28">
      <t>セン</t>
    </rPh>
    <rPh sb="38" eb="39">
      <t>エン</t>
    </rPh>
    <phoneticPr fontId="2"/>
  </si>
  <si>
    <r>
      <t>８．送金の内容　</t>
    </r>
    <r>
      <rPr>
        <sz val="9"/>
        <rFont val="ＭＳ Ｐゴシック"/>
        <family val="3"/>
        <charset val="128"/>
      </rPr>
      <t>※ 対価の額は演算します。円建の場合は外貨"JPY"を選択のうえ、TTBレートを"1.0000"と記入してください</t>
    </r>
    <rPh sb="2" eb="4">
      <t>ソウキン</t>
    </rPh>
    <rPh sb="5" eb="7">
      <t>ナイヨウ</t>
    </rPh>
    <phoneticPr fontId="2"/>
  </si>
  <si>
    <t>対価の額</t>
    <rPh sb="0" eb="2">
      <t>タイカ</t>
    </rPh>
    <rPh sb="3" eb="4">
      <t>ガク</t>
    </rPh>
    <phoneticPr fontId="2"/>
  </si>
  <si>
    <t>建値/含予定</t>
    <rPh sb="0" eb="2">
      <t>タテネ</t>
    </rPh>
    <rPh sb="3" eb="4">
      <t>フク</t>
    </rPh>
    <rPh sb="4" eb="6">
      <t>ヨテイ</t>
    </rPh>
    <phoneticPr fontId="2"/>
  </si>
  <si>
    <t>＜お申込書ご提出前にご確認いただきたいこと＞</t>
    <rPh sb="2" eb="5">
      <t>モウシコミショ</t>
    </rPh>
    <rPh sb="6" eb="8">
      <t>テイシュツ</t>
    </rPh>
    <rPh sb="8" eb="9">
      <t>マエ</t>
    </rPh>
    <rPh sb="11" eb="13">
      <t>カクニン</t>
    </rPh>
    <phoneticPr fontId="2"/>
  </si>
  <si>
    <t>１．この保険申込書の受理は、保険契約の予約ではありません。案件内容に関し引受審査を行った結果、引受をお断りする場合もございますので予めご了承下さい。</t>
    <rPh sb="44" eb="46">
      <t>ケッカ</t>
    </rPh>
    <phoneticPr fontId="2"/>
  </si>
  <si>
    <t>２．環境社会配慮確認の結果、環境特約が付される場合がございます。</t>
    <phoneticPr fontId="2"/>
  </si>
  <si>
    <t>再投資先企業のバイヤーコード、正式名称、住所（登記上の名称と所在地）を記入してください。</t>
    <rPh sb="0" eb="1">
      <t>サイ</t>
    </rPh>
    <rPh sb="1" eb="3">
      <t>トウシ</t>
    </rPh>
    <rPh sb="3" eb="4">
      <t>サキ</t>
    </rPh>
    <rPh sb="4" eb="6">
      <t>キギョウ</t>
    </rPh>
    <rPh sb="15" eb="17">
      <t>セイシキ</t>
    </rPh>
    <rPh sb="17" eb="19">
      <t>メイショウ</t>
    </rPh>
    <rPh sb="20" eb="22">
      <t>ジュウショ</t>
    </rPh>
    <rPh sb="23" eb="26">
      <t>トウキジョウ</t>
    </rPh>
    <rPh sb="27" eb="29">
      <t>メイショウ</t>
    </rPh>
    <rPh sb="30" eb="33">
      <t>ショザイチ</t>
    </rPh>
    <rPh sb="35" eb="37">
      <t>キニュウ</t>
    </rPh>
    <phoneticPr fontId="2"/>
  </si>
  <si>
    <t>通貨の選択
（I35セル）</t>
    <rPh sb="0" eb="2">
      <t>ツウカ</t>
    </rPh>
    <rPh sb="3" eb="5">
      <t>センタク</t>
    </rPh>
    <phoneticPr fontId="2"/>
  </si>
  <si>
    <t>以降、建値通貨として表示しますので、適宜訂正してください</t>
    <phoneticPr fontId="2"/>
  </si>
  <si>
    <t>データを「値貼り付け」する</t>
    <rPh sb="5" eb="6">
      <t>アタイ</t>
    </rPh>
    <rPh sb="6" eb="7">
      <t>ハ</t>
    </rPh>
    <rPh sb="8" eb="9">
      <t>ツ</t>
    </rPh>
    <phoneticPr fontId="2"/>
  </si>
  <si>
    <t>申込書の項目と同申請書において以下のデータが重複します。申請書での入力を省略するため、以下の手順にそってデータを「値」に変更し、申請書に貼付してください</t>
    <rPh sb="0" eb="3">
      <t>モウシコミショ</t>
    </rPh>
    <rPh sb="4" eb="6">
      <t>コウモク</t>
    </rPh>
    <rPh sb="7" eb="8">
      <t>ドウ</t>
    </rPh>
    <rPh sb="8" eb="11">
      <t>シンセイショ</t>
    </rPh>
    <rPh sb="15" eb="17">
      <t>イカ</t>
    </rPh>
    <rPh sb="22" eb="24">
      <t>チョウフク</t>
    </rPh>
    <rPh sb="28" eb="31">
      <t>シンセイショ</t>
    </rPh>
    <phoneticPr fontId="2"/>
  </si>
  <si>
    <t>値貼り付けしたデータを申請書にコピーし貼り付ける</t>
    <rPh sb="0" eb="2">
      <t>アタイハ</t>
    </rPh>
    <rPh sb="3" eb="4">
      <t>ツ</t>
    </rPh>
    <rPh sb="11" eb="14">
      <t>シンセイショ</t>
    </rPh>
    <rPh sb="19" eb="20">
      <t>ハ</t>
    </rPh>
    <rPh sb="21" eb="22">
      <t>ツ</t>
    </rPh>
    <phoneticPr fontId="2"/>
  </si>
  <si>
    <t>各種申請書用（再投資先企業てん補申請書、事業拠点等特約申請書）用貼付データ</t>
    <rPh sb="0" eb="2">
      <t>カクシュ</t>
    </rPh>
    <rPh sb="2" eb="6">
      <t>シンセイショヨウ</t>
    </rPh>
    <rPh sb="7" eb="13">
      <t>サイトウシサキキギョウ</t>
    </rPh>
    <rPh sb="15" eb="16">
      <t>ポ</t>
    </rPh>
    <rPh sb="16" eb="19">
      <t>シンセイショ</t>
    </rPh>
    <rPh sb="20" eb="25">
      <t>ジギョウキョテントウ</t>
    </rPh>
    <rPh sb="25" eb="30">
      <t>トクヤクシンセイショ</t>
    </rPh>
    <rPh sb="31" eb="32">
      <t>ヨウ</t>
    </rPh>
    <rPh sb="32" eb="34">
      <t>チョウフ</t>
    </rPh>
    <phoneticPr fontId="2"/>
  </si>
  <si>
    <t>また、「再投資先企業てん補申請書（様式25）」を記入し提出してください　➡　下段の「貼付データ」をご利用ください</t>
    <rPh sb="38" eb="40">
      <t>カダン</t>
    </rPh>
    <rPh sb="42" eb="44">
      <t>チョウフ</t>
    </rPh>
    <rPh sb="50" eb="52">
      <t>リヨウ</t>
    </rPh>
    <phoneticPr fontId="2"/>
  </si>
  <si>
    <t>日本貿易保険から再保険会社等への案件情報の提供に関し日本貿易保険との事前協議が必要な場合は、別添３「再保険会社等への情報開示に係る事前協議依頼書」を保険申込書に添えてご提出ください。</t>
    <phoneticPr fontId="2"/>
  </si>
  <si>
    <t>所在国（地域）</t>
    <rPh sb="0" eb="2">
      <t>ショザイ</t>
    </rPh>
    <rPh sb="2" eb="3">
      <t>クニ</t>
    </rPh>
    <rPh sb="4" eb="6">
      <t>チイキ</t>
    </rPh>
    <phoneticPr fontId="21"/>
  </si>
  <si>
    <t>主要な事業資産等の内容</t>
    <rPh sb="0" eb="2">
      <t>シュヨウ</t>
    </rPh>
    <rPh sb="3" eb="8">
      <t>ジギョウシサントウ</t>
    </rPh>
    <rPh sb="9" eb="11">
      <t>ナイヨウ</t>
    </rPh>
    <phoneticPr fontId="2"/>
  </si>
  <si>
    <t>　【本申請書の記入に際してご確認いただきたい事項】</t>
    <rPh sb="2" eb="3">
      <t>ホン</t>
    </rPh>
    <rPh sb="3" eb="6">
      <t>シンセイショ</t>
    </rPh>
    <rPh sb="7" eb="9">
      <t>キニュウ</t>
    </rPh>
    <rPh sb="10" eb="11">
      <t>サイ</t>
    </rPh>
    <rPh sb="14" eb="16">
      <t>カクニン</t>
    </rPh>
    <rPh sb="22" eb="24">
      <t>ジコウ</t>
    </rPh>
    <phoneticPr fontId="2"/>
  </si>
  <si>
    <t>－－－</t>
  </si>
  <si>
    <t>－－－</t>
    <phoneticPr fontId="2"/>
  </si>
  <si>
    <t>申込日の記入確認 ：</t>
    <rPh sb="0" eb="3">
      <t>モウシコミビ</t>
    </rPh>
    <rPh sb="4" eb="8">
      <t>キニュウカクニン</t>
    </rPh>
    <phoneticPr fontId="2"/>
  </si>
  <si>
    <t>新規、更新区分の確認 ：</t>
    <rPh sb="0" eb="2">
      <t>シンキ</t>
    </rPh>
    <rPh sb="3" eb="7">
      <t>コウシンクブン</t>
    </rPh>
    <rPh sb="8" eb="10">
      <t>カクニン</t>
    </rPh>
    <phoneticPr fontId="2"/>
  </si>
  <si>
    <t xml:space="preserve"> ⇒ 申込日がYYYY/MM/DDで無ければOK。入力されていなければ「要確認」を表示</t>
    <rPh sb="3" eb="6">
      <t>モウシコミビ</t>
    </rPh>
    <rPh sb="18" eb="19">
      <t>ナ</t>
    </rPh>
    <rPh sb="25" eb="27">
      <t>ニュウリョク</t>
    </rPh>
    <rPh sb="36" eb="39">
      <t>ヨウカクニン</t>
    </rPh>
    <rPh sb="41" eb="43">
      <t>ヒョウジ</t>
    </rPh>
    <phoneticPr fontId="2"/>
  </si>
  <si>
    <t>申込日 ：</t>
    <rPh sb="0" eb="3">
      <t>モウシコミビ</t>
    </rPh>
    <phoneticPr fontId="2"/>
  </si>
  <si>
    <t>新規・中途更改</t>
    <rPh sb="0" eb="2">
      <t>シンキ</t>
    </rPh>
    <rPh sb="3" eb="7">
      <t>チュウトコウカイ</t>
    </rPh>
    <phoneticPr fontId="2"/>
  </si>
  <si>
    <t>期間満了更新</t>
    <rPh sb="0" eb="6">
      <t>キカンマンリョウコウシン</t>
    </rPh>
    <phoneticPr fontId="2"/>
  </si>
  <si>
    <t>純資産持分額以外</t>
    <rPh sb="0" eb="6">
      <t>ジュンシサンモチブンガク</t>
    </rPh>
    <rPh sb="6" eb="8">
      <t>イガイ</t>
    </rPh>
    <phoneticPr fontId="2"/>
  </si>
  <si>
    <t>純資産持分額</t>
    <rPh sb="0" eb="6">
      <t>ジュンシサンモチブンガク</t>
    </rPh>
    <phoneticPr fontId="2"/>
  </si>
  <si>
    <t>送金日（最初）</t>
    <rPh sb="0" eb="3">
      <t>ソウキンビ</t>
    </rPh>
    <rPh sb="4" eb="6">
      <t>サイショ</t>
    </rPh>
    <phoneticPr fontId="2"/>
  </si>
  <si>
    <t>保険責任開始日</t>
    <rPh sb="0" eb="6">
      <t>ホケンセキニンカイシ</t>
    </rPh>
    <rPh sb="6" eb="7">
      <t>ビ</t>
    </rPh>
    <phoneticPr fontId="2"/>
  </si>
  <si>
    <t>保険責任開始日</t>
    <rPh sb="0" eb="7">
      <t>ホケンセキニンカイシビ</t>
    </rPh>
    <phoneticPr fontId="2"/>
  </si>
  <si>
    <t xml:space="preserve"> ⇒ 本申込日のＳ４セルに入力された申込日</t>
    <rPh sb="3" eb="4">
      <t>ホン</t>
    </rPh>
    <rPh sb="4" eb="7">
      <t>モウシコミビ</t>
    </rPh>
    <rPh sb="13" eb="15">
      <t>ニュウリョク</t>
    </rPh>
    <rPh sb="18" eb="20">
      <t>モウシコミ</t>
    </rPh>
    <rPh sb="20" eb="21">
      <t>ビ</t>
    </rPh>
    <phoneticPr fontId="2"/>
  </si>
  <si>
    <t xml:space="preserve"> ⇒ 保険申込の形態を引込み。チェックされていなければ「要確認」を表示</t>
    <rPh sb="3" eb="7">
      <t>ホケンモウシコミ</t>
    </rPh>
    <rPh sb="8" eb="10">
      <t>ケイタイ</t>
    </rPh>
    <rPh sb="11" eb="13">
      <t>ヒキコ</t>
    </rPh>
    <rPh sb="28" eb="31">
      <t>ヨウカクニン</t>
    </rPh>
    <rPh sb="33" eb="35">
      <t>ヒョウジ</t>
    </rPh>
    <phoneticPr fontId="2"/>
  </si>
  <si>
    <t>更新／申込日変更の有無 ：</t>
    <rPh sb="0" eb="2">
      <t>コウシン</t>
    </rPh>
    <rPh sb="3" eb="5">
      <t>モウシコミ</t>
    </rPh>
    <rPh sb="5" eb="6">
      <t>ビ</t>
    </rPh>
    <rPh sb="6" eb="8">
      <t>ヘンコウ</t>
    </rPh>
    <rPh sb="9" eb="11">
      <t>ウム</t>
    </rPh>
    <phoneticPr fontId="2"/>
  </si>
  <si>
    <t>送金年月日等の確認 ：</t>
    <rPh sb="0" eb="2">
      <t>ソウキン</t>
    </rPh>
    <rPh sb="2" eb="5">
      <t>ネンガッピ</t>
    </rPh>
    <rPh sb="5" eb="6">
      <t>トウ</t>
    </rPh>
    <rPh sb="7" eb="9">
      <t>カクニン</t>
    </rPh>
    <phoneticPr fontId="2"/>
  </si>
  <si>
    <t>送金年月日、取得予定時期の値は以下の通りの整理となるため確認すること（契業Gマニュアル）</t>
    <rPh sb="0" eb="5">
      <t>ソウキンネンガッピ</t>
    </rPh>
    <rPh sb="6" eb="12">
      <t>シュトクヨテイジキ</t>
    </rPh>
    <rPh sb="13" eb="14">
      <t>アタイ</t>
    </rPh>
    <rPh sb="15" eb="17">
      <t>イカ</t>
    </rPh>
    <rPh sb="18" eb="19">
      <t>トオ</t>
    </rPh>
    <rPh sb="21" eb="23">
      <t>セイリ</t>
    </rPh>
    <rPh sb="28" eb="30">
      <t>カクニン</t>
    </rPh>
    <phoneticPr fontId="2"/>
  </si>
  <si>
    <t>１．保険申込書記載の財務数値等が計上されている財務諸表等が未監査である場合</t>
    <rPh sb="2" eb="7">
      <t>ホケンモウシコミショ</t>
    </rPh>
    <rPh sb="7" eb="9">
      <t>キサイ</t>
    </rPh>
    <rPh sb="10" eb="15">
      <t>ザイムスウチトウ</t>
    </rPh>
    <rPh sb="16" eb="18">
      <t>ケイジョウ</t>
    </rPh>
    <rPh sb="23" eb="27">
      <t>ザイムショヒョウ</t>
    </rPh>
    <rPh sb="27" eb="28">
      <t>トウ</t>
    </rPh>
    <rPh sb="29" eb="32">
      <t>ミカンサ</t>
    </rPh>
    <rPh sb="35" eb="37">
      <t>バアイ</t>
    </rPh>
    <phoneticPr fontId="2"/>
  </si>
  <si>
    <t>未監査の理由</t>
    <rPh sb="0" eb="3">
      <t>ミカンサ</t>
    </rPh>
    <rPh sb="4" eb="6">
      <t>リユウ</t>
    </rPh>
    <phoneticPr fontId="2"/>
  </si>
  <si>
    <t>２．上述以外（保険申込書記載の財務数値等が未監査財務諸表等でも確認できない場合）</t>
    <rPh sb="2" eb="4">
      <t>ジョウジュツ</t>
    </rPh>
    <rPh sb="4" eb="6">
      <t>イガイ</t>
    </rPh>
    <rPh sb="7" eb="9">
      <t>ホケン</t>
    </rPh>
    <rPh sb="9" eb="12">
      <t>モウシコミショ</t>
    </rPh>
    <rPh sb="12" eb="14">
      <t>キサイ</t>
    </rPh>
    <rPh sb="15" eb="17">
      <t>ザイム</t>
    </rPh>
    <rPh sb="17" eb="19">
      <t>スウチ</t>
    </rPh>
    <rPh sb="19" eb="20">
      <t>トウ</t>
    </rPh>
    <rPh sb="21" eb="28">
      <t>ミカンサザイムショヒョウ</t>
    </rPh>
    <rPh sb="28" eb="29">
      <t>トウ</t>
    </rPh>
    <rPh sb="31" eb="33">
      <t>カクニン</t>
    </rPh>
    <rPh sb="37" eb="39">
      <t>バアイ</t>
    </rPh>
    <phoneticPr fontId="2"/>
  </si>
  <si>
    <r>
      <t>上記依頼の理由は以下の通りです。　</t>
    </r>
    <r>
      <rPr>
        <sz val="11"/>
        <rFont val="ＭＳ Ｐゴシック"/>
        <family val="3"/>
        <charset val="128"/>
      </rPr>
      <t>（いずれか該当するものをチェックしてください。）</t>
    </r>
    <rPh sb="0" eb="2">
      <t>ジョウキ</t>
    </rPh>
    <rPh sb="2" eb="4">
      <t>イライ</t>
    </rPh>
    <rPh sb="5" eb="7">
      <t>リユウ</t>
    </rPh>
    <rPh sb="8" eb="10">
      <t>イカ</t>
    </rPh>
    <rPh sb="11" eb="12">
      <t>トオ</t>
    </rPh>
    <rPh sb="22" eb="24">
      <t>ガイトウ</t>
    </rPh>
    <phoneticPr fontId="2"/>
  </si>
  <si>
    <t>（以下の１または２のいずれか該当するものをチェックしてください。）</t>
    <rPh sb="1" eb="3">
      <t>イカ</t>
    </rPh>
    <rPh sb="14" eb="16">
      <t>ガイトウ</t>
    </rPh>
    <phoneticPr fontId="2"/>
  </si>
  <si>
    <t>※ 新規、中途更改は選択不要</t>
    <rPh sb="2" eb="4">
      <t>シンキ</t>
    </rPh>
    <rPh sb="5" eb="7">
      <t>チュウト</t>
    </rPh>
    <rPh sb="7" eb="9">
      <t>コウカイ</t>
    </rPh>
    <rPh sb="10" eb="14">
      <t>センタクフヨウ</t>
    </rPh>
    <phoneticPr fontId="2"/>
  </si>
  <si>
    <t>⑤てん補対象企業が複数</t>
    <rPh sb="3" eb="4">
      <t>ポ</t>
    </rPh>
    <rPh sb="4" eb="6">
      <t>タイショウ</t>
    </rPh>
    <rPh sb="6" eb="8">
      <t>キギョウ</t>
    </rPh>
    <rPh sb="9" eb="11">
      <t>フクスウ</t>
    </rPh>
    <phoneticPr fontId="2"/>
  </si>
  <si>
    <t>送金完了分の円換算額</t>
    <rPh sb="0" eb="5">
      <t>ソウキンカンリョウブン</t>
    </rPh>
    <rPh sb="6" eb="7">
      <t>エン</t>
    </rPh>
    <rPh sb="9" eb="10">
      <t>ガク</t>
    </rPh>
    <phoneticPr fontId="2"/>
  </si>
  <si>
    <t>送金額/額面金額：本葉D3=TRUE　純資産：本葉D5=TRUE　計上金額：本葉D4=TRUE　※純資産優先</t>
    <rPh sb="0" eb="3">
      <t>ソウキンガク</t>
    </rPh>
    <rPh sb="4" eb="6">
      <t>ガクメン</t>
    </rPh>
    <rPh sb="6" eb="8">
      <t>キンガク</t>
    </rPh>
    <rPh sb="9" eb="11">
      <t>ホンヨウ</t>
    </rPh>
    <rPh sb="19" eb="22">
      <t>ジュンシサン</t>
    </rPh>
    <rPh sb="23" eb="25">
      <t>ホンヨウ</t>
    </rPh>
    <rPh sb="33" eb="35">
      <t>ケイジョウ</t>
    </rPh>
    <rPh sb="35" eb="37">
      <t>キンガク</t>
    </rPh>
    <rPh sb="38" eb="40">
      <t>ホンヨウ</t>
    </rPh>
    <rPh sb="49" eb="52">
      <t>ジュンシサン</t>
    </rPh>
    <rPh sb="52" eb="54">
      <t>ユウセン</t>
    </rPh>
    <phoneticPr fontId="2"/>
  </si>
  <si>
    <t>１：新規、中途更改　２：更新（申込日修正なし）　３：更新（申込日修正あり）</t>
    <rPh sb="2" eb="4">
      <t>シンキ</t>
    </rPh>
    <rPh sb="5" eb="7">
      <t>チュウト</t>
    </rPh>
    <rPh sb="7" eb="9">
      <t>コウカイ</t>
    </rPh>
    <rPh sb="12" eb="14">
      <t>コウシン</t>
    </rPh>
    <rPh sb="15" eb="20">
      <t>モウシコミビシュウセイ</t>
    </rPh>
    <rPh sb="26" eb="28">
      <t>コウシン</t>
    </rPh>
    <rPh sb="29" eb="34">
      <t>モウシコミビシュウセイ</t>
    </rPh>
    <phoneticPr fontId="2"/>
  </si>
  <si>
    <t>自動計算した責任開始日 ：</t>
    <rPh sb="0" eb="4">
      <t>ジドウケイサン</t>
    </rPh>
    <rPh sb="6" eb="8">
      <t>セキニン</t>
    </rPh>
    <rPh sb="8" eb="11">
      <t>カイシビ</t>
    </rPh>
    <phoneticPr fontId="2"/>
  </si>
  <si>
    <t>採用する保険責任開始日：</t>
    <rPh sb="0" eb="2">
      <t>サイヨウ</t>
    </rPh>
    <rPh sb="4" eb="11">
      <t>ホケンセキニンカイシビ</t>
    </rPh>
    <phoneticPr fontId="2"/>
  </si>
  <si>
    <r>
      <rPr>
        <strike/>
        <sz val="9"/>
        <rFont val="ＭＳ Ｐゴシック"/>
        <family val="3"/>
        <charset val="128"/>
      </rPr>
      <t>修正</t>
    </r>
    <r>
      <rPr>
        <sz val="9"/>
        <rFont val="ＭＳ Ｐゴシック"/>
        <family val="3"/>
        <charset val="128"/>
      </rPr>
      <t>申込日</t>
    </r>
    <rPh sb="0" eb="2">
      <t>シュウセイ</t>
    </rPh>
    <rPh sb="2" eb="5">
      <t>モウシコミビ</t>
    </rPh>
    <phoneticPr fontId="2"/>
  </si>
  <si>
    <t>送金額、純資産額など</t>
    <rPh sb="0" eb="3">
      <t>ソウキンガク</t>
    </rPh>
    <rPh sb="4" eb="7">
      <t>ジュンシサン</t>
    </rPh>
    <rPh sb="7" eb="8">
      <t>ガク</t>
    </rPh>
    <phoneticPr fontId="2"/>
  </si>
  <si>
    <t>その他：</t>
    <rPh sb="2" eb="3">
      <t>タ</t>
    </rPh>
    <phoneticPr fontId="2"/>
  </si>
  <si>
    <t>別途、弊社から本申込書へ記載することをお願いした特約について記載していただきます</t>
    <rPh sb="0" eb="2">
      <t>ベット</t>
    </rPh>
    <rPh sb="3" eb="5">
      <t>ヘイシャ</t>
    </rPh>
    <rPh sb="7" eb="11">
      <t>ホンモウシコミショ</t>
    </rPh>
    <rPh sb="12" eb="14">
      <t>キサイ</t>
    </rPh>
    <rPh sb="20" eb="21">
      <t>ネガ</t>
    </rPh>
    <rPh sb="24" eb="26">
      <t>トクヤク</t>
    </rPh>
    <rPh sb="30" eb="32">
      <t>キサイ</t>
    </rPh>
    <phoneticPr fontId="2"/>
  </si>
  <si>
    <t>※ 環境特約などを付帯するケースであっても弊社から記載することをお願いしない場合には記入していただく必要はございません</t>
    <rPh sb="2" eb="6">
      <t>カンキョウトクヤク</t>
    </rPh>
    <rPh sb="9" eb="11">
      <t>フタイ</t>
    </rPh>
    <rPh sb="21" eb="23">
      <t>ヘイシャ</t>
    </rPh>
    <rPh sb="25" eb="27">
      <t>キサイ</t>
    </rPh>
    <rPh sb="33" eb="34">
      <t>ネガ</t>
    </rPh>
    <rPh sb="38" eb="40">
      <t>バアイ</t>
    </rPh>
    <rPh sb="42" eb="44">
      <t>キニュウ</t>
    </rPh>
    <rPh sb="50" eb="52">
      <t>ヒツヨウ</t>
    </rPh>
    <phoneticPr fontId="2"/>
  </si>
  <si>
    <t>取得のための対価の額の設定にあたり未監査の財務諸表等の数値を参照する場合、又はその他資料等を参照する場合（未監査の財務諸表等でも確認できない場合）は、本別添をご記載の上保険申込書に添えてご提出ください。詳細につきましては以下ご確認ください。</t>
    <phoneticPr fontId="2"/>
  </si>
  <si>
    <t>　【１．に該当する場合】</t>
    <rPh sb="5" eb="7">
      <t>ガイトウ</t>
    </rPh>
    <rPh sb="9" eb="11">
      <t>バアイ</t>
    </rPh>
    <phoneticPr fontId="2"/>
  </si>
  <si>
    <t>　【２．に該当する場合】</t>
    <rPh sb="5" eb="7">
      <t>ガイトウ</t>
    </rPh>
    <rPh sb="9" eb="11">
      <t>バアイ</t>
    </rPh>
    <phoneticPr fontId="2"/>
  </si>
  <si>
    <t>取得のための対価の額の設定にあたり、未監査の財務諸表等を用いる場合、かつ当該未監査財務諸表等を用いて被保険者に係る当年度の連結／単体財務諸表等（公認会計士等による監査又はレビュー予定）を作成する場合は、未監査財務諸表等に関する情報及び未監査理由並びに当該未監査財務諸表を用いて作成する被保険者に係る公認会計士等による監査又はレビュー予定の当年度の連結／単体財務諸表等についてご記載ください。</t>
    <phoneticPr fontId="2"/>
  </si>
  <si>
    <t>取得のための対価の額の設定にあたり、１に該当しない場合は、参照する資料に関する情報及び財務諸表を作成されていない理由についてご記載ください。尚、本件に該当する一事例として以下が想定されます。
＜該当する事例＞
てん補対象企業に対して設立出資金を払い込んでいるが、同社は設立後決算期を経過しておらず財務諸表を作成していない。
被保険者の財務諸表上では、払込金と同設立出資に係る諸経費の合計額を計上しており同金額で保険申込したい。</t>
    <rPh sb="97" eb="99">
      <t>ガイトウ</t>
    </rPh>
    <rPh sb="101" eb="103">
      <t>ジレイ</t>
    </rPh>
    <rPh sb="107" eb="112">
      <t>ポタイショウキギョウ</t>
    </rPh>
    <rPh sb="113" eb="114">
      <t>タイ</t>
    </rPh>
    <rPh sb="116" eb="120">
      <t>セツリツシュッシ</t>
    </rPh>
    <rPh sb="120" eb="121">
      <t>キン</t>
    </rPh>
    <rPh sb="122" eb="123">
      <t>ハラ</t>
    </rPh>
    <rPh sb="124" eb="125">
      <t>コ</t>
    </rPh>
    <rPh sb="131" eb="133">
      <t>ドウシャ</t>
    </rPh>
    <rPh sb="134" eb="137">
      <t>セツリツゴ</t>
    </rPh>
    <rPh sb="137" eb="140">
      <t>ケッサンキ</t>
    </rPh>
    <rPh sb="141" eb="143">
      <t>ケイカ</t>
    </rPh>
    <rPh sb="148" eb="152">
      <t>ザイムショヒョウ</t>
    </rPh>
    <rPh sb="162" eb="166">
      <t>ヒホケンシャ</t>
    </rPh>
    <rPh sb="167" eb="172">
      <t>ザイムショヒョウジョウ</t>
    </rPh>
    <rPh sb="179" eb="184">
      <t>ドウセツリツシュッシ</t>
    </rPh>
    <rPh sb="185" eb="186">
      <t>カカ</t>
    </rPh>
    <rPh sb="187" eb="190">
      <t>ショケイヒ</t>
    </rPh>
    <rPh sb="191" eb="194">
      <t>ゴウケイガク</t>
    </rPh>
    <rPh sb="195" eb="197">
      <t>ケイジョウ</t>
    </rPh>
    <rPh sb="201" eb="204">
      <t>ドウキンガク</t>
    </rPh>
    <rPh sb="205" eb="209">
      <t>ホケンモウシコミ</t>
    </rPh>
    <phoneticPr fontId="2"/>
  </si>
  <si>
    <t>てん補対象となる企業名</t>
    <rPh sb="2" eb="5">
      <t>ポタイショウ</t>
    </rPh>
    <rPh sb="8" eb="10">
      <t>キギョウ</t>
    </rPh>
    <rPh sb="10" eb="11">
      <t>メイ</t>
    </rPh>
    <phoneticPr fontId="21"/>
  </si>
  <si>
    <t>てん補対象企業</t>
    <rPh sb="2" eb="7">
      <t>ポタイショウキギョウ</t>
    </rPh>
    <phoneticPr fontId="2"/>
  </si>
  <si>
    <t>てん補対象企業：</t>
    <rPh sb="2" eb="7">
      <t>ポタイショウキギョウ</t>
    </rPh>
    <phoneticPr fontId="2"/>
  </si>
  <si>
    <t>被保険投資の相手方</t>
    <rPh sb="0" eb="5">
      <t>ヒホケントウシ</t>
    </rPh>
    <rPh sb="6" eb="9">
      <t>アイテガタ</t>
    </rPh>
    <phoneticPr fontId="2"/>
  </si>
  <si>
    <t>再投資先企業のみ</t>
    <rPh sb="0" eb="4">
      <t>サイトウシサキ</t>
    </rPh>
    <rPh sb="4" eb="6">
      <t>キギョウ</t>
    </rPh>
    <phoneticPr fontId="2"/>
  </si>
  <si>
    <t>判定値</t>
    <rPh sb="0" eb="3">
      <t>ハンテイアタイ</t>
    </rPh>
    <phoneticPr fontId="2"/>
  </si>
  <si>
    <t>合成値</t>
    <rPh sb="0" eb="3">
      <t>ゴウセイチ</t>
    </rPh>
    <phoneticPr fontId="2"/>
  </si>
  <si>
    <t>①は取得予定を含む額（建値）、③は取得予定を含まない金額（円換算値）を①×②で演算します。別途ＮＥＸＩが金額を指定した場合には、指定した金額を記入してください</t>
    <phoneticPr fontId="2"/>
  </si>
  <si>
    <t>別紙様式第１の３に送金の内容を記入してください。
 送金日（加重平均）を選択し、その３に送金の内容を 記入すると加重平均換算率を演算します</t>
    <phoneticPr fontId="2"/>
  </si>
  <si>
    <t>相手方と再投資先</t>
    <rPh sb="0" eb="3">
      <t>アイテガタ</t>
    </rPh>
    <rPh sb="4" eb="8">
      <t>サイトウシサキ</t>
    </rPh>
    <phoneticPr fontId="2"/>
  </si>
  <si>
    <t>■</t>
    <phoneticPr fontId="2"/>
  </si>
  <si>
    <t>合成値（＆）⇒</t>
    <rPh sb="0" eb="3">
      <t>ゴウセイチ</t>
    </rPh>
    <phoneticPr fontId="2"/>
  </si>
  <si>
    <t>【表示する文言】</t>
    <rPh sb="1" eb="3">
      <t>ヒョウジ</t>
    </rPh>
    <rPh sb="5" eb="7">
      <t>モンゴン</t>
    </rPh>
    <phoneticPr fontId="2"/>
  </si>
  <si>
    <t>※1 主要な事業資産等</t>
    <rPh sb="3" eb="5">
      <t>シュヨウ</t>
    </rPh>
    <rPh sb="6" eb="11">
      <t>ジギョウシサントウ</t>
    </rPh>
    <phoneticPr fontId="30"/>
  </si>
  <si>
    <t>申込書で選択された内容は以下をご参照ください。そのうえで留意点をご確認いただき必要な事項を記入してください。</t>
    <rPh sb="0" eb="3">
      <t>モウシコミショ</t>
    </rPh>
    <rPh sb="4" eb="6">
      <t>センタク</t>
    </rPh>
    <rPh sb="9" eb="11">
      <t>ナイヨウ</t>
    </rPh>
    <rPh sb="12" eb="14">
      <t>イカ</t>
    </rPh>
    <rPh sb="16" eb="18">
      <t>サンショウ</t>
    </rPh>
    <rPh sb="28" eb="31">
      <t>リュウイテン</t>
    </rPh>
    <rPh sb="33" eb="35">
      <t>カクニン</t>
    </rPh>
    <rPh sb="39" eb="41">
      <t>ヒツヨウ</t>
    </rPh>
    <rPh sb="42" eb="44">
      <t>ジコウ</t>
    </rPh>
    <rPh sb="45" eb="47">
      <t>キニュウ</t>
    </rPh>
    <phoneticPr fontId="2"/>
  </si>
  <si>
    <t>想定される損失シナリオ</t>
    <rPh sb="0" eb="2">
      <t>ソウテイ</t>
    </rPh>
    <rPh sb="5" eb="7">
      <t>ソンシツ</t>
    </rPh>
    <phoneticPr fontId="2"/>
  </si>
  <si>
    <t>【別添１の表題部で表示する文言】</t>
    <rPh sb="1" eb="3">
      <t>ベッテン</t>
    </rPh>
    <rPh sb="5" eb="8">
      <t>ヒョウダイブ</t>
    </rPh>
    <rPh sb="9" eb="11">
      <t>ヒョウジ</t>
    </rPh>
    <rPh sb="13" eb="15">
      <t>モンゴン</t>
    </rPh>
    <phoneticPr fontId="2"/>
  </si>
  <si>
    <t>２．別添１シートの表題部で表示する文言のパターン表（整理表）</t>
    <rPh sb="2" eb="4">
      <t>ベッテン</t>
    </rPh>
    <rPh sb="9" eb="12">
      <t>ヒョウダイブ</t>
    </rPh>
    <rPh sb="13" eb="15">
      <t>ヒョウジ</t>
    </rPh>
    <rPh sb="17" eb="19">
      <t>モンゴン</t>
    </rPh>
    <rPh sb="24" eb="25">
      <t>ヒョウ</t>
    </rPh>
    <rPh sb="26" eb="28">
      <t>セイリ</t>
    </rPh>
    <rPh sb="28" eb="29">
      <t>ヒョウ</t>
    </rPh>
    <phoneticPr fontId="2"/>
  </si>
  <si>
    <t>※ 未監査の財務諸表等の純資産額を参照する場合は、別添２「提出書類に係る表明保証」を保険申込書に添えてご提出ください</t>
    <phoneticPr fontId="2"/>
  </si>
  <si>
    <t>※ 再投資先企業の株式等をてん補する場合は、てん補対象となる金額に本割合を乗じた額が保険金額となります</t>
    <rPh sb="2" eb="5">
      <t>サイトウシ</t>
    </rPh>
    <rPh sb="5" eb="8">
      <t>サキキギョウ</t>
    </rPh>
    <rPh sb="9" eb="12">
      <t>カブシキトウ</t>
    </rPh>
    <rPh sb="15" eb="16">
      <t>ポ</t>
    </rPh>
    <rPh sb="24" eb="25">
      <t>ポ</t>
    </rPh>
    <rPh sb="30" eb="32">
      <t>キンガク</t>
    </rPh>
    <phoneticPr fontId="2"/>
  </si>
  <si>
    <t>事業拠点等特約申請書（様式26）をご提出願います。別途審査を要します　➡　下段の「貼付データ」をご利用ください</t>
    <rPh sb="0" eb="5">
      <t>ジギョウキョテントウ</t>
    </rPh>
    <rPh sb="5" eb="10">
      <t>トクヤクシンセイショ</t>
    </rPh>
    <rPh sb="11" eb="13">
      <t>ヨウシキ</t>
    </rPh>
    <rPh sb="18" eb="20">
      <t>テイシュツ</t>
    </rPh>
    <rPh sb="20" eb="21">
      <t>ネガ</t>
    </rPh>
    <rPh sb="25" eb="27">
      <t>ベット</t>
    </rPh>
    <rPh sb="27" eb="29">
      <t>シンサ</t>
    </rPh>
    <rPh sb="30" eb="31">
      <t>ヨウ</t>
    </rPh>
    <phoneticPr fontId="2"/>
  </si>
  <si>
    <t>＜ご留意いただく事項＞</t>
    <rPh sb="2" eb="4">
      <t>リュウイ</t>
    </rPh>
    <rPh sb="8" eb="10">
      <t>ジコウ</t>
    </rPh>
    <phoneticPr fontId="2"/>
  </si>
  <si>
    <t>２．主要な事業資産等と所在国</t>
    <rPh sb="2" eb="4">
      <t>シュヨウ</t>
    </rPh>
    <rPh sb="5" eb="9">
      <t>ジギョウシサン</t>
    </rPh>
    <rPh sb="9" eb="10">
      <t>トウ</t>
    </rPh>
    <rPh sb="11" eb="14">
      <t>ショザイコク</t>
    </rPh>
    <phoneticPr fontId="2"/>
  </si>
  <si>
    <t>同資産の所有者</t>
    <rPh sb="0" eb="3">
      <t>ドウシサン</t>
    </rPh>
    <rPh sb="4" eb="7">
      <t>ショユウシャ</t>
    </rPh>
    <phoneticPr fontId="2"/>
  </si>
  <si>
    <t>※選択してください※</t>
    <rPh sb="1" eb="3">
      <t>センタク</t>
    </rPh>
    <phoneticPr fontId="2"/>
  </si>
  <si>
    <t>（１）貸付金債権以外の主要な事業資産等（再投資先以降の株式等を含む）</t>
    <rPh sb="3" eb="10">
      <t>カシツケキンサイケンイガイ</t>
    </rPh>
    <rPh sb="11" eb="13">
      <t>シュヨウ</t>
    </rPh>
    <rPh sb="14" eb="19">
      <t>ジギョウシサントウ</t>
    </rPh>
    <rPh sb="20" eb="24">
      <t>サイトウシサキ</t>
    </rPh>
    <rPh sb="24" eb="26">
      <t>イコウ</t>
    </rPh>
    <rPh sb="27" eb="30">
      <t>カブシキトウ</t>
    </rPh>
    <rPh sb="31" eb="32">
      <t>フク</t>
    </rPh>
    <phoneticPr fontId="2"/>
  </si>
  <si>
    <t>（２）貸付金債権</t>
    <rPh sb="3" eb="5">
      <t>カシツケ</t>
    </rPh>
    <rPh sb="5" eb="6">
      <t>キン</t>
    </rPh>
    <rPh sb="6" eb="8">
      <t>サイケン</t>
    </rPh>
    <phoneticPr fontId="2"/>
  </si>
  <si>
    <t>貸付人</t>
    <rPh sb="0" eb="3">
      <t>カシツケニン</t>
    </rPh>
    <phoneticPr fontId="2"/>
  </si>
  <si>
    <t>再投資先企業傘下の投資先等</t>
    <rPh sb="0" eb="4">
      <t>サイトウシサキ</t>
    </rPh>
    <rPh sb="4" eb="6">
      <t>キギョウ</t>
    </rPh>
    <rPh sb="6" eb="8">
      <t>サンカ</t>
    </rPh>
    <rPh sb="9" eb="12">
      <t>トウシサキ</t>
    </rPh>
    <rPh sb="12" eb="13">
      <t>トウ</t>
    </rPh>
    <phoneticPr fontId="2"/>
  </si>
  <si>
    <t>被保険投資の相手方と再投資先企業のてん補及び主要な事業資産等に係る申請書</t>
    <rPh sb="0" eb="1">
      <t>ヒ</t>
    </rPh>
    <rPh sb="1" eb="3">
      <t>ホケン</t>
    </rPh>
    <rPh sb="3" eb="5">
      <t>トウシ</t>
    </rPh>
    <rPh sb="6" eb="9">
      <t>アイテガタ</t>
    </rPh>
    <rPh sb="10" eb="11">
      <t>サイ</t>
    </rPh>
    <rPh sb="11" eb="13">
      <t>トウシ</t>
    </rPh>
    <rPh sb="13" eb="14">
      <t>サキ</t>
    </rPh>
    <rPh sb="14" eb="16">
      <t>キギョウ</t>
    </rPh>
    <rPh sb="19" eb="20">
      <t>ポ</t>
    </rPh>
    <rPh sb="20" eb="21">
      <t>オヨ</t>
    </rPh>
    <rPh sb="22" eb="24">
      <t>シュヨウ</t>
    </rPh>
    <rPh sb="25" eb="27">
      <t>ジギョウ</t>
    </rPh>
    <rPh sb="27" eb="29">
      <t>シサン</t>
    </rPh>
    <rPh sb="29" eb="30">
      <t>トウ</t>
    </rPh>
    <rPh sb="31" eb="32">
      <t>カカ</t>
    </rPh>
    <rPh sb="33" eb="36">
      <t>シンセイショ</t>
    </rPh>
    <phoneticPr fontId="2"/>
  </si>
  <si>
    <t xml:space="preserve">※2 再投資先企業
</t>
    <rPh sb="3" eb="7">
      <t>サイトウシサキ</t>
    </rPh>
    <rPh sb="7" eb="9">
      <t>キギョウ</t>
    </rPh>
    <phoneticPr fontId="30"/>
  </si>
  <si>
    <t>被保険投資の相手方による直接又は間接の投資先企業をいい、再投資先企業が投資している再々投資先企業以下の投資先を含みます。</t>
    <rPh sb="28" eb="31">
      <t>サイトウシ</t>
    </rPh>
    <rPh sb="31" eb="32">
      <t>サキ</t>
    </rPh>
    <rPh sb="32" eb="34">
      <t>キギョウ</t>
    </rPh>
    <rPh sb="35" eb="37">
      <t>トウシ</t>
    </rPh>
    <rPh sb="41" eb="43">
      <t>サイサイ</t>
    </rPh>
    <rPh sb="43" eb="45">
      <t>トウシ</t>
    </rPh>
    <rPh sb="45" eb="46">
      <t>サキ</t>
    </rPh>
    <rPh sb="46" eb="48">
      <t>キギョウ</t>
    </rPh>
    <rPh sb="48" eb="50">
      <t>イカ</t>
    </rPh>
    <rPh sb="51" eb="54">
      <t>トウシサキ</t>
    </rPh>
    <phoneticPr fontId="30"/>
  </si>
  <si>
    <t>被保険投資の相手方の概要</t>
    <rPh sb="0" eb="1">
      <t>ヒ</t>
    </rPh>
    <rPh sb="1" eb="3">
      <t>ホケン</t>
    </rPh>
    <rPh sb="3" eb="5">
      <t>トウシ</t>
    </rPh>
    <rPh sb="6" eb="9">
      <t>アイテガタ</t>
    </rPh>
    <rPh sb="10" eb="12">
      <t>ガイヨウ</t>
    </rPh>
    <phoneticPr fontId="2"/>
  </si>
  <si>
    <t>企業名称
（英文）</t>
    <rPh sb="0" eb="2">
      <t>キギョウ</t>
    </rPh>
    <rPh sb="2" eb="4">
      <t>メイショウ</t>
    </rPh>
    <rPh sb="6" eb="8">
      <t>エイブン</t>
    </rPh>
    <phoneticPr fontId="2"/>
  </si>
  <si>
    <t>合成値：</t>
    <rPh sb="0" eb="3">
      <t>ゴウセイチ</t>
    </rPh>
    <phoneticPr fontId="2"/>
  </si>
  <si>
    <t>再投資先企業１
名称（英文）</t>
    <rPh sb="0" eb="1">
      <t>サイ</t>
    </rPh>
    <rPh sb="1" eb="4">
      <t>トウシサキ</t>
    </rPh>
    <rPh sb="4" eb="6">
      <t>キギョウ</t>
    </rPh>
    <rPh sb="8" eb="10">
      <t>メイショウ</t>
    </rPh>
    <rPh sb="11" eb="13">
      <t>エイブン</t>
    </rPh>
    <phoneticPr fontId="2"/>
  </si>
  <si>
    <t>再投資先企業２
名称（英文）</t>
    <rPh sb="0" eb="1">
      <t>サイ</t>
    </rPh>
    <rPh sb="1" eb="4">
      <t>トウシサキ</t>
    </rPh>
    <rPh sb="4" eb="6">
      <t>キギョウ</t>
    </rPh>
    <rPh sb="8" eb="10">
      <t>メイショウ</t>
    </rPh>
    <rPh sb="11" eb="13">
      <t>エイブン</t>
    </rPh>
    <phoneticPr fontId="2"/>
  </si>
  <si>
    <t>てん補を希望しない</t>
    <rPh sb="2" eb="3">
      <t>ポ</t>
    </rPh>
    <rPh sb="4" eb="6">
      <t>キボウ</t>
    </rPh>
    <phoneticPr fontId="2"/>
  </si>
  <si>
    <t>区分１</t>
    <rPh sb="0" eb="2">
      <t>クブン</t>
    </rPh>
    <phoneticPr fontId="2"/>
  </si>
  <si>
    <t>区分２</t>
    <rPh sb="0" eb="2">
      <t>クブン</t>
    </rPh>
    <phoneticPr fontId="2"/>
  </si>
  <si>
    <t>区分３</t>
    <rPh sb="0" eb="2">
      <t>クブン</t>
    </rPh>
    <phoneticPr fontId="2"/>
  </si>
  <si>
    <t>主要な事業資産等指定</t>
    <rPh sb="0" eb="2">
      <t>シュヨウ</t>
    </rPh>
    <rPh sb="3" eb="8">
      <t>ジギョウシサントウ</t>
    </rPh>
    <rPh sb="8" eb="10">
      <t>シテイ</t>
    </rPh>
    <phoneticPr fontId="2"/>
  </si>
  <si>
    <t>再投資先企業</t>
    <rPh sb="0" eb="4">
      <t>サイトウシサキ</t>
    </rPh>
    <rPh sb="4" eb="6">
      <t>キギョウ</t>
    </rPh>
    <phoneticPr fontId="2"/>
  </si>
  <si>
    <t>被保険投資の相手方及び再投資先企業</t>
    <rPh sb="0" eb="5">
      <t>ヒホケントウシ</t>
    </rPh>
    <rPh sb="6" eb="9">
      <t>アイテガタ</t>
    </rPh>
    <rPh sb="9" eb="10">
      <t>オヨ</t>
    </rPh>
    <rPh sb="11" eb="17">
      <t>サイトウシサキキギョウ</t>
    </rPh>
    <phoneticPr fontId="2"/>
  </si>
  <si>
    <t>てん補を希望する</t>
    <rPh sb="2" eb="3">
      <t>ポ</t>
    </rPh>
    <rPh sb="4" eb="6">
      <t>キボウ</t>
    </rPh>
    <phoneticPr fontId="2"/>
  </si>
  <si>
    <r>
      <t>→０は未選択、２は主要な事業資産等として</t>
    </r>
    <r>
      <rPr>
        <b/>
        <sz val="9"/>
        <rFont val="ＭＳ Ｐゴシック"/>
        <family val="3"/>
        <charset val="128"/>
      </rPr>
      <t>別添１の記載</t>
    </r>
    <r>
      <rPr>
        <sz val="9"/>
        <rFont val="ＭＳ Ｐゴシック"/>
        <family val="3"/>
        <charset val="128"/>
      </rPr>
      <t>が必要</t>
    </r>
    <rPh sb="3" eb="6">
      <t>ミセンタク</t>
    </rPh>
    <rPh sb="9" eb="11">
      <t>シュヨウ</t>
    </rPh>
    <rPh sb="12" eb="14">
      <t>ジギョウ</t>
    </rPh>
    <rPh sb="14" eb="16">
      <t>シサン</t>
    </rPh>
    <rPh sb="16" eb="17">
      <t>トウ</t>
    </rPh>
    <rPh sb="20" eb="22">
      <t>ベッテン</t>
    </rPh>
    <rPh sb="24" eb="26">
      <t>キサイ</t>
    </rPh>
    <rPh sb="27" eb="29">
      <t>ヒツヨウ</t>
    </rPh>
    <phoneticPr fontId="2"/>
  </si>
  <si>
    <t>１．てん補対象企業/主要な事業資産等の別添１への記載要否/料率規程Ⅱ-［9］-4-(4)の該当チェック</t>
    <rPh sb="4" eb="7">
      <t>ポタイショウ</t>
    </rPh>
    <rPh sb="7" eb="9">
      <t>キギョウ</t>
    </rPh>
    <rPh sb="10" eb="12">
      <t>シュヨウ</t>
    </rPh>
    <rPh sb="13" eb="17">
      <t>ジギョウシサン</t>
    </rPh>
    <rPh sb="17" eb="18">
      <t>トウ</t>
    </rPh>
    <rPh sb="19" eb="21">
      <t>ベッテン</t>
    </rPh>
    <rPh sb="24" eb="26">
      <t>キサイ</t>
    </rPh>
    <rPh sb="26" eb="28">
      <t>ヨウヒ</t>
    </rPh>
    <rPh sb="29" eb="31">
      <t>リョウリツ</t>
    </rPh>
    <rPh sb="31" eb="33">
      <t>キテイ</t>
    </rPh>
    <rPh sb="45" eb="47">
      <t>ガイトウ</t>
    </rPh>
    <phoneticPr fontId="2"/>
  </si>
  <si>
    <t>（１）てん補対象企業、主要な事業資産、主要な事業資産のチェックボックスでの選択に係る整合性確認表</t>
    <rPh sb="5" eb="10">
      <t>ポタイショウキギョウ</t>
    </rPh>
    <rPh sb="11" eb="13">
      <t>シュヨウ</t>
    </rPh>
    <rPh sb="14" eb="16">
      <t>ジギョウ</t>
    </rPh>
    <rPh sb="16" eb="18">
      <t>シサン</t>
    </rPh>
    <rPh sb="19" eb="21">
      <t>シュヨウ</t>
    </rPh>
    <rPh sb="22" eb="26">
      <t>ジギョウシサン</t>
    </rPh>
    <rPh sb="37" eb="39">
      <t>センタク</t>
    </rPh>
    <rPh sb="40" eb="41">
      <t>カカ</t>
    </rPh>
    <rPh sb="42" eb="45">
      <t>セイゴウセイ</t>
    </rPh>
    <rPh sb="45" eb="48">
      <t>カクニンヒョウ</t>
    </rPh>
    <phoneticPr fontId="2"/>
  </si>
  <si>
    <t>①チェックボックスとのリンク表</t>
    <rPh sb="14" eb="15">
      <t>ヒョウ</t>
    </rPh>
    <phoneticPr fontId="2"/>
  </si>
  <si>
    <t>②合成値による確認コメント一覧表</t>
    <rPh sb="1" eb="4">
      <t>ゴウセイチ</t>
    </rPh>
    <rPh sb="7" eb="9">
      <t>カクニン</t>
    </rPh>
    <rPh sb="13" eb="16">
      <t>イチランヒョウ</t>
    </rPh>
    <phoneticPr fontId="2"/>
  </si>
  <si>
    <t>てん補事由：</t>
    <rPh sb="3" eb="5">
      <t>ジユウ</t>
    </rPh>
    <phoneticPr fontId="2"/>
  </si>
  <si>
    <t>収用・権利侵害</t>
    <rPh sb="0" eb="2">
      <t>シュウヨウ</t>
    </rPh>
    <rPh sb="3" eb="5">
      <t>ケンリ</t>
    </rPh>
    <rPh sb="5" eb="7">
      <t>シンガイ</t>
    </rPh>
    <phoneticPr fontId="2"/>
  </si>
  <si>
    <t>戦争テロ不可抗力</t>
    <rPh sb="0" eb="2">
      <t>センソウ</t>
    </rPh>
    <rPh sb="4" eb="8">
      <t>フカコウリョク</t>
    </rPh>
    <phoneticPr fontId="2"/>
  </si>
  <si>
    <t>てん補事由</t>
    <rPh sb="2" eb="5">
      <t>ポジユウ</t>
    </rPh>
    <phoneticPr fontId="2"/>
  </si>
  <si>
    <t>てん補対象範囲</t>
    <rPh sb="2" eb="7">
      <t>ポタイショウハンイ</t>
    </rPh>
    <phoneticPr fontId="2"/>
  </si>
  <si>
    <t>てん補対象範囲：</t>
    <rPh sb="3" eb="5">
      <t>タイショウ</t>
    </rPh>
    <rPh sb="5" eb="7">
      <t>ハンイ</t>
    </rPh>
    <phoneticPr fontId="2"/>
  </si>
  <si>
    <t>非償還型（元本）</t>
    <rPh sb="0" eb="4">
      <t>ヒショウカンガタ</t>
    </rPh>
    <rPh sb="5" eb="7">
      <t>ガンポン</t>
    </rPh>
    <phoneticPr fontId="2"/>
  </si>
  <si>
    <t>混合型（元本＋配当）</t>
    <rPh sb="0" eb="3">
      <t>コンゴウガタ</t>
    </rPh>
    <rPh sb="4" eb="6">
      <t>ガンポン</t>
    </rPh>
    <rPh sb="7" eb="9">
      <t>ハイトウ</t>
    </rPh>
    <phoneticPr fontId="2"/>
  </si>
  <si>
    <t>償還型（配当のみ）</t>
    <rPh sb="0" eb="3">
      <t>ショウカンガタ</t>
    </rPh>
    <rPh sb="4" eb="6">
      <t>ハイトウ</t>
    </rPh>
    <phoneticPr fontId="2"/>
  </si>
  <si>
    <t>→０は未選択、元本部分、配当金部分で国カテゴリーの適用範囲が相違</t>
    <rPh sb="3" eb="6">
      <t>ミセンタク</t>
    </rPh>
    <rPh sb="7" eb="11">
      <t>ガンポンブブン</t>
    </rPh>
    <rPh sb="12" eb="15">
      <t>ハイトウキン</t>
    </rPh>
    <rPh sb="15" eb="17">
      <t>ブブン</t>
    </rPh>
    <rPh sb="18" eb="19">
      <t>クニ</t>
    </rPh>
    <rPh sb="25" eb="29">
      <t>テキヨウハンイ</t>
    </rPh>
    <rPh sb="30" eb="32">
      <t>ソウイ</t>
    </rPh>
    <phoneticPr fontId="2"/>
  </si>
  <si>
    <t>送金リスクのみ</t>
    <rPh sb="0" eb="2">
      <t>ソウキン</t>
    </rPh>
    <phoneticPr fontId="2"/>
  </si>
  <si>
    <t>再投資先企業</t>
    <rPh sb="0" eb="6">
      <t>サイトウシサキキギョウ</t>
    </rPh>
    <phoneticPr fontId="2"/>
  </si>
  <si>
    <t>相手方と再投資先企業</t>
    <rPh sb="0" eb="3">
      <t>アイテガタ</t>
    </rPh>
    <rPh sb="4" eb="8">
      <t>サイトウシサキ</t>
    </rPh>
    <rPh sb="8" eb="10">
      <t>キギョウ</t>
    </rPh>
    <phoneticPr fontId="2"/>
  </si>
  <si>
    <t>元本</t>
    <rPh sb="0" eb="2">
      <t>ガンポン</t>
    </rPh>
    <phoneticPr fontId="2"/>
  </si>
  <si>
    <t>元本＋配当金</t>
    <rPh sb="0" eb="2">
      <t>ガンポン</t>
    </rPh>
    <rPh sb="3" eb="6">
      <t>ハイトウキン</t>
    </rPh>
    <phoneticPr fontId="2"/>
  </si>
  <si>
    <t>配当金</t>
    <rPh sb="0" eb="3">
      <t>ハイトウキン</t>
    </rPh>
    <phoneticPr fontId="2"/>
  </si>
  <si>
    <t>整合性確認コメント</t>
    <rPh sb="0" eb="5">
      <t>セイゴウセイカクニン</t>
    </rPh>
    <phoneticPr fontId="2"/>
  </si>
  <si>
    <t>コメントなし</t>
    <phoneticPr fontId="2"/>
  </si>
  <si>
    <r>
      <t>→０は未選択、６は</t>
    </r>
    <r>
      <rPr>
        <b/>
        <sz val="9"/>
        <rFont val="ＭＳ Ｐゴシック"/>
        <family val="3"/>
        <charset val="128"/>
      </rPr>
      <t>送金リスクのみてん補</t>
    </r>
    <rPh sb="3" eb="6">
      <t>ミセンタク</t>
    </rPh>
    <rPh sb="9" eb="11">
      <t>ソウキン</t>
    </rPh>
    <rPh sb="18" eb="19">
      <t>ポ</t>
    </rPh>
    <phoneticPr fontId="2"/>
  </si>
  <si>
    <r>
      <t>→０は未選択、５or６はてん補対象企業として</t>
    </r>
    <r>
      <rPr>
        <b/>
        <sz val="9"/>
        <rFont val="ＭＳ Ｐゴシック"/>
        <family val="3"/>
        <charset val="128"/>
      </rPr>
      <t>再投資先企業を含む</t>
    </r>
    <rPh sb="3" eb="6">
      <t>ミセンタク</t>
    </rPh>
    <rPh sb="14" eb="19">
      <t>ポタイショウキギョウ</t>
    </rPh>
    <rPh sb="22" eb="26">
      <t>サイトウシサキ</t>
    </rPh>
    <rPh sb="26" eb="28">
      <t>キギョウ</t>
    </rPh>
    <rPh sb="29" eb="30">
      <t>フク</t>
    </rPh>
    <phoneticPr fontId="2"/>
  </si>
  <si>
    <t>654</t>
    <phoneticPr fontId="2"/>
  </si>
  <si>
    <t>655</t>
    <phoneticPr fontId="2"/>
  </si>
  <si>
    <t>656</t>
    <phoneticPr fontId="2"/>
  </si>
  <si>
    <t>664</t>
    <phoneticPr fontId="2"/>
  </si>
  <si>
    <t>665</t>
    <phoneticPr fontId="2"/>
  </si>
  <si>
    <t>666</t>
    <phoneticPr fontId="2"/>
  </si>
  <si>
    <t>確認コメント要否：</t>
    <rPh sb="0" eb="2">
      <t>カクニン</t>
    </rPh>
    <rPh sb="6" eb="8">
      <t>ヨウヒ</t>
    </rPh>
    <phoneticPr fontId="2"/>
  </si>
  <si>
    <t>⇒１は表示する</t>
    <rPh sb="3" eb="5">
      <t>ヒョウジ</t>
    </rPh>
    <phoneticPr fontId="2"/>
  </si>
  <si>
    <t>確認コメント：</t>
    <rPh sb="0" eb="2">
      <t>カクニン</t>
    </rPh>
    <phoneticPr fontId="2"/>
  </si>
  <si>
    <t>被保険投資の相手方と再投資先企業以外の中間企業が存在する場合は別添１をご提出願います。</t>
    <phoneticPr fontId="2"/>
  </si>
  <si>
    <t>表題部に表示するコメント：</t>
    <rPh sb="0" eb="3">
      <t>ヒョウダイブ</t>
    </rPh>
    <rPh sb="4" eb="6">
      <t>ヒョウジ</t>
    </rPh>
    <phoneticPr fontId="2"/>
  </si>
  <si>
    <t>主要な事業資産等の指定</t>
    <rPh sb="0" eb="2">
      <t>シュヨウ</t>
    </rPh>
    <rPh sb="3" eb="7">
      <t>ジギョウシサン</t>
    </rPh>
    <rPh sb="7" eb="8">
      <t>トウ</t>
    </rPh>
    <rPh sb="9" eb="11">
      <t>シテイ</t>
    </rPh>
    <phoneticPr fontId="2"/>
  </si>
  <si>
    <t>貸付金債権のてん補</t>
    <rPh sb="0" eb="5">
      <t>カシツケキンサイケン</t>
    </rPh>
    <rPh sb="8" eb="9">
      <t>ポ</t>
    </rPh>
    <phoneticPr fontId="2"/>
  </si>
  <si>
    <t>別添１シートのてん補対象企業等</t>
    <rPh sb="0" eb="2">
      <t>ベッテン</t>
    </rPh>
    <rPh sb="9" eb="15">
      <t>ポタイショウキギョウトウ</t>
    </rPh>
    <phoneticPr fontId="2"/>
  </si>
  <si>
    <t>識別code：</t>
    <rPh sb="0" eb="2">
      <t>シキベツ</t>
    </rPh>
    <phoneticPr fontId="2"/>
  </si>
  <si>
    <t>別添１シートの主要な事業資産等</t>
    <rPh sb="0" eb="2">
      <t>ベッテン</t>
    </rPh>
    <rPh sb="7" eb="9">
      <t>シュヨウ</t>
    </rPh>
    <rPh sb="10" eb="12">
      <t>ジギョウ</t>
    </rPh>
    <rPh sb="12" eb="14">
      <t>シサン</t>
    </rPh>
    <rPh sb="14" eb="15">
      <t>トウ</t>
    </rPh>
    <phoneticPr fontId="2"/>
  </si>
  <si>
    <t>再投資先企業株式等</t>
    <rPh sb="0" eb="4">
      <t>サイトウシサキ</t>
    </rPh>
    <rPh sb="4" eb="9">
      <t>キギョウカブシキトウ</t>
    </rPh>
    <phoneticPr fontId="2"/>
  </si>
  <si>
    <t>左記以外</t>
    <rPh sb="0" eb="4">
      <t>サキイガイ</t>
    </rPh>
    <phoneticPr fontId="2"/>
  </si>
  <si>
    <t>再投資先企業株式等</t>
    <rPh sb="0" eb="4">
      <t>サイトウシサキ</t>
    </rPh>
    <rPh sb="4" eb="6">
      <t>キギョウ</t>
    </rPh>
    <rPh sb="6" eb="9">
      <t>カブシキトウ</t>
    </rPh>
    <phoneticPr fontId="2"/>
  </si>
  <si>
    <t>再々投資先企業株式等</t>
    <rPh sb="0" eb="2">
      <t>サイサイ</t>
    </rPh>
    <rPh sb="2" eb="4">
      <t>トウシ</t>
    </rPh>
    <rPh sb="4" eb="5">
      <t>サキ</t>
    </rPh>
    <rPh sb="5" eb="10">
      <t>キギョウカブシキトウ</t>
    </rPh>
    <phoneticPr fontId="2"/>
  </si>
  <si>
    <t>てん補対象企業等</t>
    <rPh sb="2" eb="8">
      <t>ポタイショウキギョウトウ</t>
    </rPh>
    <phoneticPr fontId="2"/>
  </si>
  <si>
    <t>主要な事業資産等</t>
    <rPh sb="0" eb="2">
      <t>シュヨウ</t>
    </rPh>
    <rPh sb="3" eb="8">
      <t>ジギョウシサントウ</t>
    </rPh>
    <phoneticPr fontId="2"/>
  </si>
  <si>
    <t>借入人</t>
    <rPh sb="0" eb="3">
      <t>カリイレニン</t>
    </rPh>
    <phoneticPr fontId="2"/>
  </si>
  <si>
    <t>借入人の所在国（地域）</t>
    <rPh sb="0" eb="3">
      <t>カリイレニン</t>
    </rPh>
    <rPh sb="4" eb="6">
      <t>ショザイ</t>
    </rPh>
    <rPh sb="6" eb="7">
      <t>クニ</t>
    </rPh>
    <rPh sb="8" eb="10">
      <t>チイキ</t>
    </rPh>
    <phoneticPr fontId="21"/>
  </si>
  <si>
    <t>再投資先企業１</t>
    <rPh sb="0" eb="4">
      <t>サイトウシサキ</t>
    </rPh>
    <rPh sb="4" eb="6">
      <t>キギョウ</t>
    </rPh>
    <phoneticPr fontId="2"/>
  </si>
  <si>
    <t>再投資先企業２</t>
    <rPh sb="0" eb="3">
      <t>サイトウシ</t>
    </rPh>
    <rPh sb="3" eb="4">
      <t>サキ</t>
    </rPh>
    <rPh sb="4" eb="6">
      <t>キギョウ</t>
    </rPh>
    <phoneticPr fontId="2"/>
  </si>
  <si>
    <t>中間企業の所在国</t>
    <rPh sb="0" eb="4">
      <t>チュウカンキギョウ</t>
    </rPh>
    <rPh sb="5" eb="8">
      <t>ショザイコク</t>
    </rPh>
    <phoneticPr fontId="2"/>
  </si>
  <si>
    <t>企業名</t>
    <rPh sb="0" eb="3">
      <t>キギョウメイ</t>
    </rPh>
    <phoneticPr fontId="2"/>
  </si>
  <si>
    <t>てん補対象企業を申込書から引き込んで表示していますので内容をご確認のうえ所在国を選択してください</t>
    <phoneticPr fontId="2"/>
  </si>
  <si>
    <t>１．てん補対象企業</t>
    <rPh sb="4" eb="9">
      <t>ポタイショウキギョウ</t>
    </rPh>
    <phoneticPr fontId="2"/>
  </si>
  <si>
    <t>※ 本申請書にご記入のない国（地域）については、てん補の対象となりませんのでご留意ください。</t>
    <phoneticPr fontId="2"/>
  </si>
  <si>
    <t>更新契約の保険責任開始日⇒</t>
    <rPh sb="0" eb="4">
      <t>コウシンケイヤク</t>
    </rPh>
    <rPh sb="5" eb="12">
      <t>ホケンセキニンカイシビ</t>
    </rPh>
    <phoneticPr fontId="2"/>
  </si>
  <si>
    <t>（参考表示）</t>
    <rPh sb="1" eb="5">
      <t>サンコウヒョウジ</t>
    </rPh>
    <phoneticPr fontId="2"/>
  </si>
  <si>
    <t xml:space="preserve"> ⇒ G長権限で提出期限を延長した場合/更新契約の保険責任開始日（申込日ではない）を以下に記載すること</t>
    <rPh sb="3" eb="5">
      <t>gチョウ</t>
    </rPh>
    <rPh sb="5" eb="7">
      <t>ケンゲン</t>
    </rPh>
    <rPh sb="8" eb="10">
      <t>テイシュツ</t>
    </rPh>
    <rPh sb="10" eb="12">
      <t>キゲン</t>
    </rPh>
    <rPh sb="13" eb="15">
      <t>エンチョウ</t>
    </rPh>
    <rPh sb="17" eb="19">
      <t>バアイ</t>
    </rPh>
    <rPh sb="20" eb="24">
      <t>コウシンケイヤク</t>
    </rPh>
    <rPh sb="25" eb="29">
      <t>ホケンセキニン</t>
    </rPh>
    <rPh sb="29" eb="32">
      <t>カイシビ</t>
    </rPh>
    <rPh sb="33" eb="36">
      <t>モウシコミビ</t>
    </rPh>
    <rPh sb="42" eb="44">
      <t>イカ</t>
    </rPh>
    <rPh sb="45" eb="47">
      <t>キサイ</t>
    </rPh>
    <phoneticPr fontId="2"/>
  </si>
  <si>
    <t>初回送金日</t>
    <rPh sb="0" eb="2">
      <t>ショカイ</t>
    </rPh>
    <rPh sb="2" eb="5">
      <t>ソウキンビ</t>
    </rPh>
    <phoneticPr fontId="2"/>
  </si>
  <si>
    <t>送金年月日と同じ</t>
    <rPh sb="0" eb="5">
      <t>ソウキンネンガッピ</t>
    </rPh>
    <rPh sb="6" eb="7">
      <t>オナ</t>
    </rPh>
    <phoneticPr fontId="2"/>
  </si>
  <si>
    <t>23/3改正で廃止</t>
    <rPh sb="4" eb="6">
      <t>カイセイ</t>
    </rPh>
    <rPh sb="7" eb="9">
      <t>ハイシ</t>
    </rPh>
    <phoneticPr fontId="2"/>
  </si>
  <si>
    <t>更新の保険責任開始日を直接コントロール</t>
    <rPh sb="0" eb="2">
      <t>コウシン</t>
    </rPh>
    <rPh sb="3" eb="5">
      <t>ホケン</t>
    </rPh>
    <rPh sb="5" eb="7">
      <t>セキニン</t>
    </rPh>
    <rPh sb="7" eb="10">
      <t>カイシビ</t>
    </rPh>
    <rPh sb="11" eb="13">
      <t>チョクセツ</t>
    </rPh>
    <phoneticPr fontId="2"/>
  </si>
  <si>
    <t>申込書K188セルを引込み</t>
    <rPh sb="0" eb="3">
      <t>モウシコミショ</t>
    </rPh>
    <rPh sb="10" eb="12">
      <t>ヒキコ</t>
    </rPh>
    <phoneticPr fontId="2"/>
  </si>
  <si>
    <t>23/3改正時に改訂（申込書184-194行目参照）</t>
    <rPh sb="4" eb="6">
      <t>カイセイ</t>
    </rPh>
    <rPh sb="6" eb="7">
      <t>ジ</t>
    </rPh>
    <rPh sb="8" eb="10">
      <t>カイテイ</t>
    </rPh>
    <rPh sb="11" eb="14">
      <t>モウシコミショ</t>
    </rPh>
    <rPh sb="21" eb="23">
      <t>ギョウメ</t>
    </rPh>
    <rPh sb="23" eb="25">
      <t>サンショウ</t>
    </rPh>
    <phoneticPr fontId="2"/>
  </si>
  <si>
    <t>23/3改正時に改訂（T14セルを反映）</t>
    <rPh sb="4" eb="6">
      <t>カイセイ</t>
    </rPh>
    <rPh sb="6" eb="7">
      <t>ジ</t>
    </rPh>
    <rPh sb="8" eb="10">
      <t>カイテイ</t>
    </rPh>
    <rPh sb="17" eb="19">
      <t>ハンエイ</t>
    </rPh>
    <phoneticPr fontId="2"/>
  </si>
  <si>
    <t>23/3改正時に改訂（契業Gの運用に合わせて送金年月日と同じとした）</t>
    <rPh sb="4" eb="6">
      <t>カイセイ</t>
    </rPh>
    <rPh sb="6" eb="7">
      <t>ジ</t>
    </rPh>
    <rPh sb="8" eb="10">
      <t>カイテイ</t>
    </rPh>
    <rPh sb="11" eb="14">
      <t>ケイギョウg</t>
    </rPh>
    <rPh sb="15" eb="17">
      <t>ウンヨウ</t>
    </rPh>
    <rPh sb="18" eb="19">
      <t>ア</t>
    </rPh>
    <rPh sb="22" eb="24">
      <t>ソウキン</t>
    </rPh>
    <rPh sb="24" eb="27">
      <t>ネンガッピ</t>
    </rPh>
    <rPh sb="28" eb="29">
      <t>オナ</t>
    </rPh>
    <phoneticPr fontId="2"/>
  </si>
  <si>
    <t>23/3改正時に改訂（申込書修正有りの3を追加）</t>
    <rPh sb="4" eb="6">
      <t>カイセイ</t>
    </rPh>
    <rPh sb="6" eb="7">
      <t>ジ</t>
    </rPh>
    <rPh sb="8" eb="10">
      <t>カイテイ</t>
    </rPh>
    <rPh sb="11" eb="14">
      <t>モウシコミショ</t>
    </rPh>
    <rPh sb="14" eb="17">
      <t>シュウセイアリ</t>
    </rPh>
    <rPh sb="21" eb="23">
      <t>ツイカ</t>
    </rPh>
    <phoneticPr fontId="2"/>
  </si>
  <si>
    <t>23/3改正時に改訂（計上金額を追加）</t>
    <rPh sb="4" eb="6">
      <t>カイセイ</t>
    </rPh>
    <rPh sb="6" eb="7">
      <t>ジ</t>
    </rPh>
    <rPh sb="8" eb="10">
      <t>カイテイ</t>
    </rPh>
    <rPh sb="11" eb="13">
      <t>ケイジョウ</t>
    </rPh>
    <rPh sb="13" eb="15">
      <t>キンガク</t>
    </rPh>
    <rPh sb="16" eb="18">
      <t>ツイカ</t>
    </rPh>
    <phoneticPr fontId="2"/>
  </si>
  <si>
    <t>別添1シート/てん補対象企業をカウント</t>
    <rPh sb="0" eb="2">
      <t>ベッテン</t>
    </rPh>
    <rPh sb="9" eb="14">
      <t>ポタイショウキギョウ</t>
    </rPh>
    <phoneticPr fontId="2"/>
  </si>
  <si>
    <t>23/3改正時に改訂（別添１シートを直接カウント）</t>
    <rPh sb="4" eb="6">
      <t>カイセイ</t>
    </rPh>
    <rPh sb="6" eb="7">
      <t>ジ</t>
    </rPh>
    <rPh sb="8" eb="10">
      <t>カイテイ</t>
    </rPh>
    <rPh sb="11" eb="13">
      <t>ベッテン</t>
    </rPh>
    <rPh sb="18" eb="20">
      <t>チョクセツ</t>
    </rPh>
    <phoneticPr fontId="2"/>
  </si>
  <si>
    <t>23/3改正時に改訂（T14セルに最も古い送金日を表示）</t>
    <rPh sb="4" eb="6">
      <t>カイセイ</t>
    </rPh>
    <rPh sb="6" eb="7">
      <t>ジ</t>
    </rPh>
    <rPh sb="8" eb="10">
      <t>カイテイ</t>
    </rPh>
    <rPh sb="17" eb="18">
      <t>モット</t>
    </rPh>
    <rPh sb="19" eb="20">
      <t>フル</t>
    </rPh>
    <rPh sb="21" eb="24">
      <t>ソウキンビ</t>
    </rPh>
    <rPh sb="25" eb="27">
      <t>ヒョウジ</t>
    </rPh>
    <phoneticPr fontId="2"/>
  </si>
  <si>
    <t>23/3改正時に改訂（送金額と額面金額を一本化し計上額を追加）</t>
    <rPh sb="11" eb="14">
      <t>ソウキンガク</t>
    </rPh>
    <rPh sb="15" eb="19">
      <t>ガクメンキンガク</t>
    </rPh>
    <rPh sb="20" eb="23">
      <t>イッポンカ</t>
    </rPh>
    <rPh sb="24" eb="27">
      <t>ケイジョウガク</t>
    </rPh>
    <rPh sb="28" eb="30">
      <t>ツイカ</t>
    </rPh>
    <phoneticPr fontId="2"/>
  </si>
  <si>
    <t>23/3改正時に不要とした（NEXI使用欄から貼付用シートに直接紐づけ）</t>
    <rPh sb="4" eb="6">
      <t>カイセイ</t>
    </rPh>
    <rPh sb="6" eb="7">
      <t>ジ</t>
    </rPh>
    <rPh sb="8" eb="10">
      <t>フヨウ</t>
    </rPh>
    <rPh sb="18" eb="20">
      <t>シヨウ</t>
    </rPh>
    <rPh sb="20" eb="21">
      <t>ラン</t>
    </rPh>
    <rPh sb="23" eb="25">
      <t>チョウフ</t>
    </rPh>
    <rPh sb="25" eb="26">
      <t>ヨウ</t>
    </rPh>
    <rPh sb="30" eb="32">
      <t>チョクセツ</t>
    </rPh>
    <rPh sb="32" eb="33">
      <t>ヒモ</t>
    </rPh>
    <phoneticPr fontId="2"/>
  </si>
  <si>
    <t>以下23/3改正時に改訂。主な改訂点は次の通り</t>
    <rPh sb="0" eb="2">
      <t>イカ</t>
    </rPh>
    <rPh sb="6" eb="8">
      <t>カイセイ</t>
    </rPh>
    <rPh sb="8" eb="9">
      <t>ジ</t>
    </rPh>
    <rPh sb="10" eb="12">
      <t>カイテイ</t>
    </rPh>
    <rPh sb="13" eb="14">
      <t>オモ</t>
    </rPh>
    <rPh sb="15" eb="18">
      <t>カイテイテン</t>
    </rPh>
    <rPh sb="19" eb="20">
      <t>ツギ</t>
    </rPh>
    <rPh sb="21" eb="22">
      <t>トオ</t>
    </rPh>
    <phoneticPr fontId="2"/>
  </si>
  <si>
    <t>①ＮＥＸＩ使用欄</t>
    <rPh sb="5" eb="8">
      <t>シヨウラン</t>
    </rPh>
    <phoneticPr fontId="2"/>
  </si>
  <si>
    <t>更新契約で申込期限をG長権限で1カ月後ろ倒しした場合の保険責任開始日を手入力する方法に改訂（従前は＋3か月と自動計算していたが左記の場合は＋2か月とする必要があるため改訂）</t>
    <rPh sb="0" eb="2">
      <t>コウシン</t>
    </rPh>
    <rPh sb="2" eb="4">
      <t>ケイヤク</t>
    </rPh>
    <rPh sb="5" eb="7">
      <t>モウシコミ</t>
    </rPh>
    <rPh sb="7" eb="9">
      <t>キゲン</t>
    </rPh>
    <rPh sb="11" eb="12">
      <t>チョウ</t>
    </rPh>
    <rPh sb="12" eb="14">
      <t>ケンゲン</t>
    </rPh>
    <rPh sb="17" eb="18">
      <t>ゲツ</t>
    </rPh>
    <rPh sb="18" eb="19">
      <t>ウシ</t>
    </rPh>
    <rPh sb="20" eb="21">
      <t>ダオ</t>
    </rPh>
    <rPh sb="24" eb="26">
      <t>バアイ</t>
    </rPh>
    <rPh sb="27" eb="29">
      <t>ホケン</t>
    </rPh>
    <rPh sb="29" eb="31">
      <t>セキニン</t>
    </rPh>
    <rPh sb="31" eb="34">
      <t>カイシビ</t>
    </rPh>
    <rPh sb="35" eb="36">
      <t>テ</t>
    </rPh>
    <rPh sb="36" eb="38">
      <t>ニュウリョク</t>
    </rPh>
    <rPh sb="40" eb="42">
      <t>ホウホウ</t>
    </rPh>
    <rPh sb="43" eb="45">
      <t>カイテイ</t>
    </rPh>
    <rPh sb="46" eb="48">
      <t>ジュウゼン</t>
    </rPh>
    <rPh sb="52" eb="53">
      <t>ゲツ</t>
    </rPh>
    <rPh sb="54" eb="58">
      <t>ジドウケイサン</t>
    </rPh>
    <rPh sb="63" eb="65">
      <t>サキ</t>
    </rPh>
    <rPh sb="66" eb="68">
      <t>バアイ</t>
    </rPh>
    <rPh sb="72" eb="73">
      <t>ゲツ</t>
    </rPh>
    <rPh sb="76" eb="78">
      <t>ヒツヨウ</t>
    </rPh>
    <rPh sb="83" eb="85">
      <t>カイテイ</t>
    </rPh>
    <phoneticPr fontId="2"/>
  </si>
  <si>
    <t>送金年月日と取得予定時期につき契業Gでの運用基準を左記のとおり改訂したことから、同内容に改訂。念のためコントロールシートで自動計算している日付を確認することとした</t>
    <rPh sb="0" eb="5">
      <t>ソウキンネンガッピ</t>
    </rPh>
    <rPh sb="6" eb="8">
      <t>シュトク</t>
    </rPh>
    <rPh sb="8" eb="10">
      <t>ヨテイ</t>
    </rPh>
    <rPh sb="10" eb="12">
      <t>ジキ</t>
    </rPh>
    <rPh sb="15" eb="16">
      <t>ケイ</t>
    </rPh>
    <rPh sb="16" eb="17">
      <t>ギョウ</t>
    </rPh>
    <rPh sb="20" eb="22">
      <t>ウンヨウ</t>
    </rPh>
    <rPh sb="22" eb="24">
      <t>キジュン</t>
    </rPh>
    <rPh sb="25" eb="27">
      <t>サキ</t>
    </rPh>
    <rPh sb="31" eb="33">
      <t>カイテイ</t>
    </rPh>
    <rPh sb="40" eb="41">
      <t>ドウ</t>
    </rPh>
    <rPh sb="41" eb="43">
      <t>ナイヨウ</t>
    </rPh>
    <rPh sb="44" eb="46">
      <t>カイテイ</t>
    </rPh>
    <rPh sb="47" eb="48">
      <t>ネン</t>
    </rPh>
    <rPh sb="61" eb="65">
      <t>ジドウケイサン</t>
    </rPh>
    <rPh sb="69" eb="71">
      <t>ヒヅケ</t>
    </rPh>
    <rPh sb="72" eb="74">
      <t>カクニン</t>
    </rPh>
    <phoneticPr fontId="2"/>
  </si>
  <si>
    <t>該当するセル</t>
    <rPh sb="0" eb="2">
      <t>ガイトウ</t>
    </rPh>
    <phoneticPr fontId="2"/>
  </si>
  <si>
    <t>コントロール/B38</t>
    <phoneticPr fontId="2"/>
  </si>
  <si>
    <t>コントロール/B30</t>
    <phoneticPr fontId="2"/>
  </si>
  <si>
    <t>※ 上記が相違する場合は、コントロールシートの該当セルを直接修正してください</t>
    <rPh sb="2" eb="4">
      <t>ジョウキ</t>
    </rPh>
    <rPh sb="5" eb="7">
      <t>ソウイ</t>
    </rPh>
    <rPh sb="9" eb="11">
      <t>バアイ</t>
    </rPh>
    <rPh sb="23" eb="25">
      <t>ガイトウ</t>
    </rPh>
    <rPh sb="28" eb="30">
      <t>チョクセツ</t>
    </rPh>
    <rPh sb="30" eb="32">
      <t>シュウセイ</t>
    </rPh>
    <phoneticPr fontId="2"/>
  </si>
  <si>
    <t>【別添１の記載内容】</t>
    <rPh sb="1" eb="3">
      <t>ベッテン</t>
    </rPh>
    <rPh sb="5" eb="9">
      <t>キサイナイヨウ</t>
    </rPh>
    <phoneticPr fontId="2"/>
  </si>
  <si>
    <t>１．てん補対象企業と所在国</t>
    <rPh sb="4" eb="9">
      <t>ポタイショウキギョウ</t>
    </rPh>
    <rPh sb="10" eb="13">
      <t>ショザイコク</t>
    </rPh>
    <phoneticPr fontId="2"/>
  </si>
  <si>
    <t>区分</t>
    <rPh sb="0" eb="2">
      <t>クブン</t>
    </rPh>
    <phoneticPr fontId="2"/>
  </si>
  <si>
    <t>企業名</t>
    <rPh sb="0" eb="3">
      <t>キギョウメイ</t>
    </rPh>
    <phoneticPr fontId="2"/>
  </si>
  <si>
    <t>所在国</t>
    <rPh sb="0" eb="3">
      <t>ショザイコク</t>
    </rPh>
    <phoneticPr fontId="2"/>
  </si>
  <si>
    <t>２．主要な事業資産と所在国</t>
    <rPh sb="2" eb="4">
      <t>シュヨウ</t>
    </rPh>
    <rPh sb="5" eb="7">
      <t>ジギョウ</t>
    </rPh>
    <rPh sb="7" eb="9">
      <t>シサン</t>
    </rPh>
    <rPh sb="10" eb="13">
      <t>ショザイコク</t>
    </rPh>
    <phoneticPr fontId="2"/>
  </si>
  <si>
    <t>資産の所有者</t>
    <rPh sb="0" eb="2">
      <t>シサン</t>
    </rPh>
    <rPh sb="3" eb="6">
      <t>ショユウシャ</t>
    </rPh>
    <phoneticPr fontId="2"/>
  </si>
  <si>
    <t>資産の内容</t>
    <rPh sb="0" eb="2">
      <t>シサン</t>
    </rPh>
    <rPh sb="3" eb="5">
      <t>ナイヨウ</t>
    </rPh>
    <phoneticPr fontId="2"/>
  </si>
  <si>
    <t>貸付人</t>
    <rPh sb="0" eb="3">
      <t>カシツケニン</t>
    </rPh>
    <phoneticPr fontId="2"/>
  </si>
  <si>
    <t>借入人</t>
    <rPh sb="0" eb="3">
      <t>カリイレニン</t>
    </rPh>
    <phoneticPr fontId="2"/>
  </si>
  <si>
    <t>借入人所在国</t>
    <rPh sb="0" eb="3">
      <t>カリイレニン</t>
    </rPh>
    <rPh sb="3" eb="6">
      <t>ショザイコク</t>
    </rPh>
    <phoneticPr fontId="2"/>
  </si>
  <si>
    <t>貸付金債権以外</t>
    <rPh sb="0" eb="2">
      <t>カシツケ</t>
    </rPh>
    <rPh sb="2" eb="3">
      <t>キン</t>
    </rPh>
    <rPh sb="3" eb="5">
      <t>サイケン</t>
    </rPh>
    <rPh sb="5" eb="7">
      <t>イガイ</t>
    </rPh>
    <phoneticPr fontId="2"/>
  </si>
  <si>
    <t>貸付金債権</t>
    <rPh sb="0" eb="5">
      <t>カシツケキンサイケン</t>
    </rPh>
    <phoneticPr fontId="2"/>
  </si>
  <si>
    <t>&lt;申込書で選択しているてん補対象企業＞</t>
    <rPh sb="1" eb="4">
      <t>モウシコミショ</t>
    </rPh>
    <rPh sb="5" eb="7">
      <t>センタク</t>
    </rPh>
    <rPh sb="13" eb="18">
      <t>ポタイショウキギョウ</t>
    </rPh>
    <phoneticPr fontId="2"/>
  </si>
  <si>
    <t>３．中間企業と中間企業の所在国</t>
    <rPh sb="2" eb="4">
      <t>チュウカン</t>
    </rPh>
    <rPh sb="4" eb="6">
      <t>キギョウ</t>
    </rPh>
    <rPh sb="7" eb="9">
      <t>チュウカン</t>
    </rPh>
    <rPh sb="9" eb="11">
      <t>キギョウ</t>
    </rPh>
    <rPh sb="12" eb="14">
      <t>ショザイ</t>
    </rPh>
    <rPh sb="14" eb="15">
      <t>コク</t>
    </rPh>
    <phoneticPr fontId="2"/>
  </si>
  <si>
    <t>てん補事由が「送金リスクのみ/１事由」の場合で、再投資先企業をてん補対象企業として指定するケースにおいて、</t>
    <rPh sb="2" eb="5">
      <t>ポジユウ</t>
    </rPh>
    <rPh sb="7" eb="9">
      <t>ソウキン</t>
    </rPh>
    <rPh sb="16" eb="18">
      <t>ジユウ</t>
    </rPh>
    <rPh sb="20" eb="22">
      <t>バアイ</t>
    </rPh>
    <rPh sb="24" eb="27">
      <t>サイトウシ</t>
    </rPh>
    <rPh sb="27" eb="30">
      <t>サキキギョウ</t>
    </rPh>
    <rPh sb="33" eb="38">
      <t>ポタイショウキギョウ</t>
    </rPh>
    <rPh sb="41" eb="43">
      <t>シテイ</t>
    </rPh>
    <phoneticPr fontId="2"/>
  </si>
  <si>
    <t>被保険投資の相手方からてん補対象企業までの間に中間企業が存在する場合に記入してください。</t>
    <rPh sb="0" eb="5">
      <t>ヒホケントウシ</t>
    </rPh>
    <rPh sb="6" eb="9">
      <t>アイテガタ</t>
    </rPh>
    <rPh sb="13" eb="18">
      <t>ポタイショウキギョウ</t>
    </rPh>
    <rPh sb="21" eb="22">
      <t>アイダ</t>
    </rPh>
    <rPh sb="23" eb="27">
      <t>チュウカンキギョウ</t>
    </rPh>
    <rPh sb="28" eb="30">
      <t>ソンザイ</t>
    </rPh>
    <rPh sb="32" eb="34">
      <t>バアイ</t>
    </rPh>
    <rPh sb="35" eb="37">
      <t>キニュウ</t>
    </rPh>
    <phoneticPr fontId="2"/>
  </si>
  <si>
    <t>３．中間企業</t>
    <rPh sb="2" eb="6">
      <t>チュウカンキギョウ</t>
    </rPh>
    <phoneticPr fontId="2"/>
  </si>
  <si>
    <t>以下は23/3改正時に改訂（申込書シート、別添１シートの内容のうち23/3改正時に追加した事項を案件審査表に取り込むために以下で追加）</t>
    <rPh sb="0" eb="2">
      <t>イカ</t>
    </rPh>
    <rPh sb="7" eb="9">
      <t>カイセイ</t>
    </rPh>
    <rPh sb="9" eb="10">
      <t>ジ</t>
    </rPh>
    <rPh sb="11" eb="13">
      <t>カイテイ</t>
    </rPh>
    <rPh sb="14" eb="17">
      <t>モウシコミショ</t>
    </rPh>
    <rPh sb="21" eb="23">
      <t>ベッテン</t>
    </rPh>
    <rPh sb="28" eb="30">
      <t>ナイヨウ</t>
    </rPh>
    <rPh sb="37" eb="39">
      <t>カイセイ</t>
    </rPh>
    <rPh sb="39" eb="40">
      <t>ジ</t>
    </rPh>
    <rPh sb="41" eb="43">
      <t>ツイカ</t>
    </rPh>
    <rPh sb="45" eb="47">
      <t>ジコウ</t>
    </rPh>
    <rPh sb="48" eb="50">
      <t>アンケン</t>
    </rPh>
    <rPh sb="50" eb="52">
      <t>シンサ</t>
    </rPh>
    <rPh sb="52" eb="53">
      <t>ヒョウ</t>
    </rPh>
    <rPh sb="54" eb="55">
      <t>ト</t>
    </rPh>
    <rPh sb="56" eb="57">
      <t>コ</t>
    </rPh>
    <rPh sb="61" eb="63">
      <t>イカ</t>
    </rPh>
    <rPh sb="64" eb="66">
      <t>ツイカ</t>
    </rPh>
    <phoneticPr fontId="2"/>
  </si>
  <si>
    <t>７．てん補対象企業に再投資先企業を含む場合／てん補を希望する企業の正式名称及び住所</t>
    <rPh sb="4" eb="5">
      <t>ポ</t>
    </rPh>
    <rPh sb="5" eb="9">
      <t>タイショウキギョウ</t>
    </rPh>
    <rPh sb="10" eb="13">
      <t>サイトウシ</t>
    </rPh>
    <rPh sb="13" eb="16">
      <t>サキキギョウ</t>
    </rPh>
    <rPh sb="17" eb="18">
      <t>フク</t>
    </rPh>
    <rPh sb="19" eb="21">
      <t>バアイ</t>
    </rPh>
    <rPh sb="24" eb="25">
      <t>ポ</t>
    </rPh>
    <rPh sb="26" eb="28">
      <t>キボウ</t>
    </rPh>
    <rPh sb="30" eb="32">
      <t>キギョウ</t>
    </rPh>
    <rPh sb="33" eb="35">
      <t>セイシキ</t>
    </rPh>
    <rPh sb="35" eb="37">
      <t>メイショウ</t>
    </rPh>
    <rPh sb="37" eb="38">
      <t>オヨ</t>
    </rPh>
    <rPh sb="39" eb="41">
      <t>ジュウショ</t>
    </rPh>
    <phoneticPr fontId="2"/>
  </si>
  <si>
    <t>②てん補対象企業/主要な事業資産等の別添１への記載要否などのチェック表、整合性確認コメントを追加</t>
    <rPh sb="3" eb="8">
      <t>ポタイショウキギョウ</t>
    </rPh>
    <rPh sb="9" eb="11">
      <t>シュヨウ</t>
    </rPh>
    <rPh sb="12" eb="17">
      <t>ジギョウシサントウ</t>
    </rPh>
    <rPh sb="18" eb="20">
      <t>ベッテン</t>
    </rPh>
    <rPh sb="23" eb="27">
      <t>キサイヨウヒ</t>
    </rPh>
    <rPh sb="34" eb="35">
      <t>ヒョウ</t>
    </rPh>
    <rPh sb="36" eb="41">
      <t>セイゴウセイカクニン</t>
    </rPh>
    <rPh sb="46" eb="48">
      <t>ツイカ</t>
    </rPh>
    <phoneticPr fontId="2"/>
  </si>
  <si>
    <t>企業名：</t>
    <rPh sb="0" eb="3">
      <t>キギョウメイ</t>
    </rPh>
    <phoneticPr fontId="2"/>
  </si>
  <si>
    <t>代表者名：</t>
    <rPh sb="0" eb="4">
      <t>ダイヒョウシャメイ</t>
    </rPh>
    <phoneticPr fontId="2"/>
  </si>
  <si>
    <t>住所：</t>
    <rPh sb="0" eb="2">
      <t>ジュウショ</t>
    </rPh>
    <phoneticPr fontId="2"/>
  </si>
  <si>
    <t>てん補対象企業とてん補する範囲</t>
    <phoneticPr fontId="2"/>
  </si>
  <si>
    <t>てん補対象企業とてん補する範囲（主要な事業資産等の有無含む）</t>
    <rPh sb="27" eb="28">
      <t>フク</t>
    </rPh>
    <phoneticPr fontId="2"/>
  </si>
  <si>
    <t>（１）てん補対象企業</t>
    <rPh sb="5" eb="10">
      <t>ポタイショウキギョウ</t>
    </rPh>
    <phoneticPr fontId="2"/>
  </si>
  <si>
    <t>（２）てん補する範囲</t>
    <rPh sb="5" eb="6">
      <t>ポ</t>
    </rPh>
    <rPh sb="8" eb="10">
      <t>ハンイ</t>
    </rPh>
    <phoneticPr fontId="2"/>
  </si>
  <si>
    <r>
      <t>直接投資スキームでは</t>
    </r>
    <r>
      <rPr>
        <b/>
        <sz val="9"/>
        <rFont val="Meiryo UI"/>
        <family val="3"/>
        <charset val="128"/>
      </rPr>
      <t>被保険投資の相手方</t>
    </r>
    <r>
      <rPr>
        <sz val="9"/>
        <rFont val="Meiryo UI"/>
        <family val="3"/>
        <charset val="128"/>
      </rPr>
      <t>、間接投資スキームでは</t>
    </r>
    <r>
      <rPr>
        <b/>
        <sz val="9"/>
        <rFont val="Meiryo UI"/>
        <family val="3"/>
        <charset val="128"/>
      </rPr>
      <t>被保険投資の相手方</t>
    </r>
    <r>
      <rPr>
        <sz val="9"/>
        <rFont val="Meiryo UI"/>
        <family val="3"/>
        <charset val="128"/>
      </rPr>
      <t>及び</t>
    </r>
    <r>
      <rPr>
        <b/>
        <sz val="9"/>
        <rFont val="Meiryo UI"/>
        <family val="3"/>
        <charset val="128"/>
      </rPr>
      <t>再投資先企業</t>
    </r>
    <r>
      <rPr>
        <sz val="9"/>
        <rFont val="Meiryo UI"/>
        <family val="3"/>
        <charset val="128"/>
      </rPr>
      <t>のうち、てん補対象として指定した企業をいいます</t>
    </r>
    <rPh sb="0" eb="2">
      <t>チョクセツ</t>
    </rPh>
    <rPh sb="2" eb="4">
      <t>トウシ</t>
    </rPh>
    <rPh sb="20" eb="24">
      <t>カンセツトウシ</t>
    </rPh>
    <rPh sb="59" eb="61">
      <t>シテイ</t>
    </rPh>
    <rPh sb="63" eb="65">
      <t>キギョウ</t>
    </rPh>
    <phoneticPr fontId="2"/>
  </si>
  <si>
    <t>（３）再投資先企業の株式と再投資先企業向け貸付金債権について</t>
    <rPh sb="3" eb="7">
      <t>サイトウシサキ</t>
    </rPh>
    <rPh sb="7" eb="9">
      <t>キギョウ</t>
    </rPh>
    <rPh sb="10" eb="12">
      <t>カブシキ</t>
    </rPh>
    <rPh sb="13" eb="17">
      <t>サイトウシサキ</t>
    </rPh>
    <rPh sb="17" eb="20">
      <t>キギョウム</t>
    </rPh>
    <rPh sb="21" eb="26">
      <t>カシツケキンサイケン</t>
    </rPh>
    <phoneticPr fontId="2"/>
  </si>
  <si>
    <t>　※ 重要な事項ですので、必ず以下の内容をご確認いただいたうえで申請してください</t>
    <rPh sb="3" eb="5">
      <t>ジュウヨウ</t>
    </rPh>
    <rPh sb="6" eb="8">
      <t>ジコウ</t>
    </rPh>
    <rPh sb="13" eb="14">
      <t>カナラ</t>
    </rPh>
    <rPh sb="15" eb="17">
      <t>イカ</t>
    </rPh>
    <rPh sb="18" eb="20">
      <t>ナイヨウ</t>
    </rPh>
    <rPh sb="22" eb="24">
      <t>カクニン</t>
    </rPh>
    <rPh sb="32" eb="34">
      <t>シンセイ</t>
    </rPh>
    <phoneticPr fontId="2"/>
  </si>
  <si>
    <t>上記ａの損失に加えて、Ｂ社所在国のリスクに起因しＢ社株式等が棄損しＡ社が事業不能等となった場合のＡ社の損失をてん補します</t>
    <rPh sb="0" eb="2">
      <t>ジョウキ</t>
    </rPh>
    <rPh sb="4" eb="6">
      <t>ソンシツ</t>
    </rPh>
    <rPh sb="7" eb="8">
      <t>クワ</t>
    </rPh>
    <rPh sb="12" eb="13">
      <t>シャ</t>
    </rPh>
    <rPh sb="13" eb="16">
      <t>ショザイコク</t>
    </rPh>
    <rPh sb="21" eb="23">
      <t>キイン</t>
    </rPh>
    <rPh sb="25" eb="26">
      <t>シャ</t>
    </rPh>
    <rPh sb="26" eb="29">
      <t>カブシキトウ</t>
    </rPh>
    <rPh sb="30" eb="32">
      <t>キソン</t>
    </rPh>
    <rPh sb="34" eb="35">
      <t>シャ</t>
    </rPh>
    <rPh sb="36" eb="41">
      <t>ジギョウフノウトウ</t>
    </rPh>
    <rPh sb="45" eb="47">
      <t>バアイ</t>
    </rPh>
    <rPh sb="49" eb="50">
      <t>シャ</t>
    </rPh>
    <rPh sb="51" eb="53">
      <t>ソンシツ</t>
    </rPh>
    <rPh sb="56" eb="57">
      <t>ポ</t>
    </rPh>
    <phoneticPr fontId="2"/>
  </si>
  <si>
    <t>● 再投資先企業Ｂ社をてん補対象企業として申請しない場合（Ａ社はてん補対象企業として申請）</t>
    <rPh sb="2" eb="3">
      <t>サイ</t>
    </rPh>
    <rPh sb="3" eb="5">
      <t>トウシ</t>
    </rPh>
    <rPh sb="5" eb="6">
      <t>サキ</t>
    </rPh>
    <rPh sb="6" eb="8">
      <t>キギョウ</t>
    </rPh>
    <rPh sb="9" eb="10">
      <t>シャ</t>
    </rPh>
    <rPh sb="13" eb="14">
      <t>ポ</t>
    </rPh>
    <rPh sb="30" eb="31">
      <t>シャ</t>
    </rPh>
    <rPh sb="34" eb="35">
      <t>ポ</t>
    </rPh>
    <rPh sb="35" eb="37">
      <t>タイショウ</t>
    </rPh>
    <rPh sb="37" eb="39">
      <t>キギョウ</t>
    </rPh>
    <rPh sb="42" eb="44">
      <t>シンセイ</t>
    </rPh>
    <phoneticPr fontId="2"/>
  </si>
  <si>
    <t>（適用料率）</t>
    <rPh sb="1" eb="5">
      <t>テキヨウリョウリツ</t>
    </rPh>
    <phoneticPr fontId="2"/>
  </si>
  <si>
    <t>② 再投資先企業向け貸付金債権（例示として、被保険投資の相手方/貸付人をＡ社、再投資先企業/借入人をＢ社とします）</t>
    <rPh sb="2" eb="3">
      <t>サイ</t>
    </rPh>
    <rPh sb="3" eb="5">
      <t>トウシ</t>
    </rPh>
    <rPh sb="5" eb="6">
      <t>サキ</t>
    </rPh>
    <rPh sb="6" eb="8">
      <t>キギョウ</t>
    </rPh>
    <rPh sb="8" eb="9">
      <t>ム</t>
    </rPh>
    <rPh sb="10" eb="12">
      <t>カシツケ</t>
    </rPh>
    <rPh sb="12" eb="13">
      <t>キン</t>
    </rPh>
    <rPh sb="13" eb="15">
      <t>サイケン</t>
    </rPh>
    <rPh sb="16" eb="18">
      <t>レイジ</t>
    </rPh>
    <rPh sb="22" eb="23">
      <t>ヒ</t>
    </rPh>
    <rPh sb="23" eb="25">
      <t>ホケン</t>
    </rPh>
    <rPh sb="25" eb="27">
      <t>トウシ</t>
    </rPh>
    <rPh sb="28" eb="31">
      <t>アイテガタ</t>
    </rPh>
    <rPh sb="32" eb="34">
      <t>カシツケ</t>
    </rPh>
    <rPh sb="34" eb="35">
      <t>ニン</t>
    </rPh>
    <rPh sb="37" eb="38">
      <t>シャ</t>
    </rPh>
    <rPh sb="39" eb="40">
      <t>サイ</t>
    </rPh>
    <rPh sb="40" eb="42">
      <t>トウシ</t>
    </rPh>
    <rPh sb="42" eb="43">
      <t>サキ</t>
    </rPh>
    <rPh sb="43" eb="45">
      <t>キギョウ</t>
    </rPh>
    <rPh sb="46" eb="48">
      <t>カリイレ</t>
    </rPh>
    <rPh sb="48" eb="49">
      <t>ニン</t>
    </rPh>
    <rPh sb="51" eb="52">
      <t>シャ</t>
    </rPh>
    <phoneticPr fontId="2"/>
  </si>
  <si>
    <t>貸付金債権は「主要な事業資産等」に該当しますので、同債権が棄損することにより貸付人Ａ社が事業不能等となる場合にＡ社の損失をてん補します。</t>
    <rPh sb="0" eb="5">
      <t>カシツケキンサイケン</t>
    </rPh>
    <rPh sb="7" eb="9">
      <t>シュヨウ</t>
    </rPh>
    <rPh sb="10" eb="14">
      <t>ジギョウシサン</t>
    </rPh>
    <rPh sb="14" eb="15">
      <t>トウ</t>
    </rPh>
    <rPh sb="17" eb="19">
      <t>ガイトウ</t>
    </rPh>
    <rPh sb="25" eb="28">
      <t>ドウサイケン</t>
    </rPh>
    <rPh sb="29" eb="31">
      <t>キソン</t>
    </rPh>
    <rPh sb="44" eb="49">
      <t>ジギョウフノウトウ</t>
    </rPh>
    <rPh sb="52" eb="54">
      <t>バアイ</t>
    </rPh>
    <rPh sb="56" eb="57">
      <t>シャ</t>
    </rPh>
    <rPh sb="58" eb="60">
      <t>ソンシツ</t>
    </rPh>
    <rPh sb="63" eb="64">
      <t>ポ</t>
    </rPh>
    <phoneticPr fontId="2"/>
  </si>
  <si>
    <t>A社が他の事業を行っている等の理由により事業不能等にならない場合には、B社をてん補対象企業として特約を付帯することでA社の貸付金債権に係る損失を</t>
    <rPh sb="1" eb="2">
      <t>シャ</t>
    </rPh>
    <rPh sb="36" eb="37">
      <t>シャ</t>
    </rPh>
    <rPh sb="59" eb="60">
      <t>シャ</t>
    </rPh>
    <phoneticPr fontId="2"/>
  </si>
  <si>
    <t>B社をてん補対象企業として申請する場合と申請しない場合の損失等の考え方は、上述①の株式等の取扱いと同じですので上述①をご確認ください</t>
    <rPh sb="1" eb="2">
      <t>シャ</t>
    </rPh>
    <rPh sb="5" eb="8">
      <t>ポタイショウ</t>
    </rPh>
    <rPh sb="8" eb="10">
      <t>キギョウ</t>
    </rPh>
    <rPh sb="13" eb="15">
      <t>シンセイ</t>
    </rPh>
    <rPh sb="17" eb="19">
      <t>バアイ</t>
    </rPh>
    <rPh sb="20" eb="22">
      <t>シンセイ</t>
    </rPh>
    <rPh sb="25" eb="27">
      <t>バアイ</t>
    </rPh>
    <rPh sb="28" eb="30">
      <t>ソンシツ</t>
    </rPh>
    <rPh sb="30" eb="31">
      <t>トウ</t>
    </rPh>
    <rPh sb="32" eb="33">
      <t>カンガ</t>
    </rPh>
    <rPh sb="34" eb="35">
      <t>カタ</t>
    </rPh>
    <rPh sb="37" eb="39">
      <t>ジョウジュツ</t>
    </rPh>
    <rPh sb="41" eb="44">
      <t>カブシキトウ</t>
    </rPh>
    <rPh sb="45" eb="47">
      <t>トリアツカ</t>
    </rPh>
    <rPh sb="49" eb="50">
      <t>オナ</t>
    </rPh>
    <rPh sb="55" eb="57">
      <t>ジョウジュツ</t>
    </rPh>
    <rPh sb="60" eb="62">
      <t>カクニン</t>
    </rPh>
    <phoneticPr fontId="2"/>
  </si>
  <si>
    <t>てん補対象企業</t>
    <rPh sb="2" eb="3">
      <t>ポ</t>
    </rPh>
    <rPh sb="3" eb="7">
      <t>タイショウキギョウ</t>
    </rPh>
    <phoneticPr fontId="2"/>
  </si>
  <si>
    <r>
      <t>→０は未選択、２or３はてん補対象企業として</t>
    </r>
    <r>
      <rPr>
        <b/>
        <sz val="9"/>
        <rFont val="ＭＳ Ｐゴシック"/>
        <family val="3"/>
        <charset val="128"/>
      </rPr>
      <t>再投資先企業の企業名、本社等の記載</t>
    </r>
    <r>
      <rPr>
        <sz val="9"/>
        <rFont val="ＭＳ Ｐゴシック"/>
        <family val="3"/>
        <charset val="128"/>
      </rPr>
      <t>が必要（区分1と区分2双方がTRUEであれば３）</t>
    </r>
    <rPh sb="3" eb="6">
      <t>ミセンタク</t>
    </rPh>
    <rPh sb="14" eb="19">
      <t>ポタイショウキギョウ</t>
    </rPh>
    <rPh sb="22" eb="26">
      <t>サイトウシサキ</t>
    </rPh>
    <rPh sb="26" eb="28">
      <t>キギョウ</t>
    </rPh>
    <rPh sb="29" eb="32">
      <t>キギョウメイ</t>
    </rPh>
    <rPh sb="33" eb="35">
      <t>ホンシャ</t>
    </rPh>
    <rPh sb="35" eb="36">
      <t>トウ</t>
    </rPh>
    <rPh sb="37" eb="39">
      <t>キサイ</t>
    </rPh>
    <rPh sb="40" eb="42">
      <t>ヒツヨウ</t>
    </rPh>
    <rPh sb="43" eb="45">
      <t>クブン</t>
    </rPh>
    <rPh sb="47" eb="49">
      <t>クブン</t>
    </rPh>
    <rPh sb="50" eb="52">
      <t>ソウホウ</t>
    </rPh>
    <phoneticPr fontId="2"/>
  </si>
  <si>
    <t>● 被保険投資の相手方A社と再投資先企業Ｂ社をてん補対象企業として申請する場合</t>
    <rPh sb="2" eb="7">
      <t>ヒホケントウシ</t>
    </rPh>
    <rPh sb="8" eb="11">
      <t>アイテガタ</t>
    </rPh>
    <rPh sb="12" eb="13">
      <t>シャ</t>
    </rPh>
    <rPh sb="14" eb="18">
      <t>サイトウシサキ</t>
    </rPh>
    <rPh sb="18" eb="20">
      <t>キギョウ</t>
    </rPh>
    <rPh sb="21" eb="22">
      <t>シャ</t>
    </rPh>
    <phoneticPr fontId="2"/>
  </si>
  <si>
    <t>ａ．Ｂ社を主要な事業資産等として指定しない場合</t>
    <rPh sb="3" eb="4">
      <t>シャ</t>
    </rPh>
    <rPh sb="5" eb="7">
      <t>シュヨウ</t>
    </rPh>
    <rPh sb="8" eb="10">
      <t>ジギョウ</t>
    </rPh>
    <rPh sb="10" eb="12">
      <t>シサン</t>
    </rPh>
    <rPh sb="12" eb="13">
      <t>トウ</t>
    </rPh>
    <rPh sb="16" eb="18">
      <t>シテイ</t>
    </rPh>
    <rPh sb="21" eb="23">
      <t>バアイ</t>
    </rPh>
    <phoneticPr fontId="2"/>
  </si>
  <si>
    <t>ｂ．Ｂ社を主要な事業資産等として指定する場合</t>
    <rPh sb="3" eb="4">
      <t>シャ</t>
    </rPh>
    <rPh sb="5" eb="7">
      <t>シュヨウ</t>
    </rPh>
    <rPh sb="8" eb="10">
      <t>ジギョウ</t>
    </rPh>
    <rPh sb="10" eb="12">
      <t>シサン</t>
    </rPh>
    <rPh sb="12" eb="13">
      <t>トウ</t>
    </rPh>
    <rPh sb="16" eb="18">
      <t>シテイ</t>
    </rPh>
    <rPh sb="20" eb="22">
      <t>バアイ</t>
    </rPh>
    <phoneticPr fontId="2"/>
  </si>
  <si>
    <t>ｃ．主要な事業資産等（Ｂ社を含む）の所在国がてん補対象企業Ａ社と相違する国（地域）の場合</t>
    <rPh sb="2" eb="4">
      <t>シュヨウ</t>
    </rPh>
    <rPh sb="5" eb="10">
      <t>ジギョウシサントウ</t>
    </rPh>
    <rPh sb="12" eb="13">
      <t>シャ</t>
    </rPh>
    <rPh sb="14" eb="15">
      <t>フク</t>
    </rPh>
    <rPh sb="18" eb="21">
      <t>ショザイコク</t>
    </rPh>
    <rPh sb="24" eb="29">
      <t>ポタイショウキギョウ</t>
    </rPh>
    <rPh sb="30" eb="31">
      <t>シャ</t>
    </rPh>
    <rPh sb="32" eb="34">
      <t>ソウイ</t>
    </rPh>
    <rPh sb="36" eb="37">
      <t>クニ</t>
    </rPh>
    <rPh sb="38" eb="40">
      <t>チイキ</t>
    </rPh>
    <rPh sb="42" eb="44">
      <t>バアイ</t>
    </rPh>
    <phoneticPr fontId="2"/>
  </si>
  <si>
    <t>てん補することができます（上記のａを参照してください）。</t>
    <rPh sb="2" eb="3">
      <t>ポ</t>
    </rPh>
    <rPh sb="13" eb="15">
      <t>ジョウキ</t>
    </rPh>
    <rPh sb="18" eb="20">
      <t>サンショウ</t>
    </rPh>
    <phoneticPr fontId="2"/>
  </si>
  <si>
    <t>てん補対象企業の所在国/地域以外に所在する主要な事業資産等（第三国所在の主要な資産等）</t>
    <rPh sb="2" eb="7">
      <t>ポタイショウキギョウ</t>
    </rPh>
    <rPh sb="8" eb="11">
      <t>ショザイコク</t>
    </rPh>
    <rPh sb="12" eb="14">
      <t>チイキ</t>
    </rPh>
    <rPh sb="14" eb="16">
      <t>イガイ</t>
    </rPh>
    <rPh sb="17" eb="19">
      <t>ショザイ</t>
    </rPh>
    <rPh sb="21" eb="23">
      <t>シュヨウ</t>
    </rPh>
    <rPh sb="24" eb="28">
      <t>ジギョウシサン</t>
    </rPh>
    <rPh sb="28" eb="29">
      <t>トウ</t>
    </rPh>
    <rPh sb="30" eb="35">
      <t>ダイサンコクショザイ</t>
    </rPh>
    <rPh sb="36" eb="38">
      <t>シュヨウ</t>
    </rPh>
    <rPh sb="39" eb="41">
      <t>シサン</t>
    </rPh>
    <rPh sb="41" eb="42">
      <t>トウ</t>
    </rPh>
    <phoneticPr fontId="2"/>
  </si>
  <si>
    <t>貸付金債権に係る特約の要否：</t>
    <rPh sb="0" eb="5">
      <t>カシツケキンサイケン</t>
    </rPh>
    <rPh sb="6" eb="7">
      <t>カカ</t>
    </rPh>
    <rPh sb="8" eb="10">
      <t>トクヤク</t>
    </rPh>
    <rPh sb="11" eb="13">
      <t>ヨウヒ</t>
    </rPh>
    <phoneticPr fontId="2"/>
  </si>
  <si>
    <t>第三国/主要な資産等：</t>
    <rPh sb="0" eb="3">
      <t>ダイサンコク</t>
    </rPh>
    <rPh sb="4" eb="6">
      <t>シュヨウ</t>
    </rPh>
    <rPh sb="7" eb="9">
      <t>シサン</t>
    </rPh>
    <rPh sb="9" eb="10">
      <t>トウ</t>
    </rPh>
    <phoneticPr fontId="2"/>
  </si>
  <si>
    <t>指定する</t>
    <rPh sb="0" eb="2">
      <t>シテイ</t>
    </rPh>
    <phoneticPr fontId="2"/>
  </si>
  <si>
    <t>指定しない</t>
    <rPh sb="0" eb="2">
      <t>シテイ</t>
    </rPh>
    <phoneticPr fontId="2"/>
  </si>
  <si>
    <t>特約の要否：</t>
    <rPh sb="0" eb="2">
      <t>トクヤク</t>
    </rPh>
    <rPh sb="3" eb="5">
      <t>ヨウヒ</t>
    </rPh>
    <phoneticPr fontId="2"/>
  </si>
  <si>
    <t>特約は不要</t>
    <rPh sb="0" eb="2">
      <t>トクヤク</t>
    </rPh>
    <rPh sb="3" eb="5">
      <t>フヨウ</t>
    </rPh>
    <phoneticPr fontId="2"/>
  </si>
  <si>
    <t>付帯を希望する</t>
    <rPh sb="0" eb="2">
      <t>フタイ</t>
    </rPh>
    <rPh sb="3" eb="5">
      <t>キボウ</t>
    </rPh>
    <phoneticPr fontId="2"/>
  </si>
  <si>
    <t xml:space="preserve">※
</t>
    <phoneticPr fontId="2"/>
  </si>
  <si>
    <t>＜貸付金債権のてん補を希望する場合＞　※ 再投資先企業が借入人、貸付人となるいずれのケースも含む</t>
    <rPh sb="1" eb="3">
      <t>カシツケ</t>
    </rPh>
    <rPh sb="3" eb="4">
      <t>キン</t>
    </rPh>
    <rPh sb="4" eb="6">
      <t>サイケン</t>
    </rPh>
    <rPh sb="9" eb="10">
      <t>ポ</t>
    </rPh>
    <rPh sb="11" eb="13">
      <t>キボウ</t>
    </rPh>
    <rPh sb="15" eb="17">
      <t>バアイ</t>
    </rPh>
    <rPh sb="21" eb="25">
      <t>サイトウシサキ</t>
    </rPh>
    <rPh sb="25" eb="27">
      <t>キギョウ</t>
    </rPh>
    <rPh sb="28" eb="31">
      <t>カリイレニン</t>
    </rPh>
    <rPh sb="32" eb="35">
      <t>カシツケニン</t>
    </rPh>
    <rPh sb="46" eb="47">
      <t>フク</t>
    </rPh>
    <phoneticPr fontId="2"/>
  </si>
  <si>
    <t>ａ．てん補対象企業と別添１に記載する主要な事業資産のてん補希望の有無</t>
    <rPh sb="4" eb="5">
      <t>ポ</t>
    </rPh>
    <rPh sb="5" eb="9">
      <t>タイショウキギョウ</t>
    </rPh>
    <rPh sb="10" eb="12">
      <t>ベッテン</t>
    </rPh>
    <rPh sb="14" eb="16">
      <t>キサイ</t>
    </rPh>
    <rPh sb="18" eb="20">
      <t>シュヨウ</t>
    </rPh>
    <rPh sb="21" eb="25">
      <t>ジギョウシサン</t>
    </rPh>
    <rPh sb="28" eb="31">
      <t>ポキボウ</t>
    </rPh>
    <rPh sb="32" eb="34">
      <t>ウム</t>
    </rPh>
    <phoneticPr fontId="2"/>
  </si>
  <si>
    <t>第三国所在の主要な資産等としての指定の有無：</t>
    <rPh sb="0" eb="3">
      <t>ダイサンコク</t>
    </rPh>
    <rPh sb="3" eb="5">
      <t>ショザイ</t>
    </rPh>
    <rPh sb="6" eb="8">
      <t>シュヨウ</t>
    </rPh>
    <rPh sb="9" eb="12">
      <t>シサントウ</t>
    </rPh>
    <rPh sb="16" eb="18">
      <t>シテイ</t>
    </rPh>
    <rPh sb="19" eb="21">
      <t>ウム</t>
    </rPh>
    <phoneticPr fontId="2"/>
  </si>
  <si>
    <t>ｂ．貸付金債権</t>
    <rPh sb="2" eb="7">
      <t>カシツケキンサイケン</t>
    </rPh>
    <phoneticPr fontId="2"/>
  </si>
  <si>
    <t>②上記の合成値に係る整理と確認コメント一覧表</t>
    <rPh sb="1" eb="3">
      <t>ジョウキ</t>
    </rPh>
    <rPh sb="4" eb="7">
      <t>ゴウセイチ</t>
    </rPh>
    <rPh sb="8" eb="9">
      <t>カカ</t>
    </rPh>
    <rPh sb="10" eb="12">
      <t>セイリ</t>
    </rPh>
    <rPh sb="13" eb="15">
      <t>カクニン</t>
    </rPh>
    <rPh sb="19" eb="22">
      <t>イチランヒョウ</t>
    </rPh>
    <phoneticPr fontId="2"/>
  </si>
  <si>
    <t>てん補を希望する</t>
    <rPh sb="4" eb="6">
      <t>キボウ</t>
    </rPh>
    <phoneticPr fontId="2"/>
  </si>
  <si>
    <t>てん補を希望しない</t>
    <rPh sb="4" eb="6">
      <t>キボウ</t>
    </rPh>
    <phoneticPr fontId="2"/>
  </si>
  <si>
    <t>ａ．てん補対象企業と別添１に記載する第三国所在の主要な事業資産のてん補希望の有無</t>
    <rPh sb="4" eb="5">
      <t>ポ</t>
    </rPh>
    <rPh sb="5" eb="9">
      <t>タイショウキギョウ</t>
    </rPh>
    <rPh sb="10" eb="12">
      <t>ベッテン</t>
    </rPh>
    <rPh sb="14" eb="16">
      <t>キサイ</t>
    </rPh>
    <rPh sb="18" eb="21">
      <t>ダイサンコク</t>
    </rPh>
    <rPh sb="21" eb="23">
      <t>ショザイ</t>
    </rPh>
    <rPh sb="24" eb="26">
      <t>シュヨウ</t>
    </rPh>
    <rPh sb="27" eb="31">
      <t>ジギョウシサン</t>
    </rPh>
    <rPh sb="34" eb="37">
      <t>ポキボウ</t>
    </rPh>
    <rPh sb="38" eb="40">
      <t>ウム</t>
    </rPh>
    <phoneticPr fontId="2"/>
  </si>
  <si>
    <t>被保険投資の相手方の所在国又は主要な事業資産等の所在国のリスクで被保険投資の相手方が事業不能等となるケース</t>
    <rPh sb="0" eb="1">
      <t>ヒ</t>
    </rPh>
    <rPh sb="1" eb="3">
      <t>ホケン</t>
    </rPh>
    <rPh sb="3" eb="5">
      <t>トウシ</t>
    </rPh>
    <rPh sb="6" eb="9">
      <t>アイテガタ</t>
    </rPh>
    <rPh sb="10" eb="12">
      <t>ショザイ</t>
    </rPh>
    <rPh sb="12" eb="13">
      <t>コク</t>
    </rPh>
    <rPh sb="13" eb="14">
      <t>マタ</t>
    </rPh>
    <rPh sb="32" eb="33">
      <t>ヒ</t>
    </rPh>
    <rPh sb="33" eb="35">
      <t>ホケン</t>
    </rPh>
    <rPh sb="35" eb="37">
      <t>トウシ</t>
    </rPh>
    <rPh sb="38" eb="41">
      <t>アイテガタ</t>
    </rPh>
    <rPh sb="42" eb="47">
      <t>ジギョウフノウトウ</t>
    </rPh>
    <phoneticPr fontId="2"/>
  </si>
  <si>
    <t>再投資先企業の所在国又は主要な事業資産等の所在国のリスクで再投資先企業が事業不能等となるケース</t>
    <rPh sb="10" eb="11">
      <t>マタ</t>
    </rPh>
    <rPh sb="12" eb="14">
      <t>シュヨウ</t>
    </rPh>
    <rPh sb="15" eb="19">
      <t>ジギョウシサン</t>
    </rPh>
    <rPh sb="19" eb="20">
      <t>トウ</t>
    </rPh>
    <rPh sb="21" eb="24">
      <t>ショザイコク</t>
    </rPh>
    <rPh sb="29" eb="33">
      <t>サイトウシサキ</t>
    </rPh>
    <rPh sb="33" eb="35">
      <t>キギョウ</t>
    </rPh>
    <rPh sb="36" eb="40">
      <t>ジギョウフノウ</t>
    </rPh>
    <rPh sb="40" eb="41">
      <t>トウ</t>
    </rPh>
    <phoneticPr fontId="2"/>
  </si>
  <si>
    <r>
      <t>１１と２１のリスクをてん補。被保険投資の相手方が別事業を行っている等により再投資先企業の事業不能等で相手方が事業不能等とならないケース</t>
    </r>
    <r>
      <rPr>
        <b/>
        <sz val="8"/>
        <color indexed="8"/>
        <rFont val="ＭＳ Ｐゴシック"/>
        <family val="3"/>
        <charset val="128"/>
      </rPr>
      <t>【旧ノーマル部分損特約】</t>
    </r>
    <rPh sb="12" eb="13">
      <t>ポ</t>
    </rPh>
    <rPh sb="14" eb="19">
      <t>ヒホケントウシ</t>
    </rPh>
    <rPh sb="20" eb="23">
      <t>アイテガタ</t>
    </rPh>
    <rPh sb="24" eb="27">
      <t>ベツジギョウ</t>
    </rPh>
    <rPh sb="28" eb="29">
      <t>オコナ</t>
    </rPh>
    <rPh sb="33" eb="34">
      <t>トウ</t>
    </rPh>
    <rPh sb="37" eb="41">
      <t>サイトウシサキ</t>
    </rPh>
    <rPh sb="41" eb="43">
      <t>キギョウ</t>
    </rPh>
    <rPh sb="44" eb="48">
      <t>ジギョウフノウ</t>
    </rPh>
    <rPh sb="48" eb="49">
      <t>トウ</t>
    </rPh>
    <rPh sb="50" eb="53">
      <t>アイテガタ</t>
    </rPh>
    <rPh sb="54" eb="56">
      <t>ジギョウ</t>
    </rPh>
    <rPh sb="56" eb="58">
      <t>フノウ</t>
    </rPh>
    <rPh sb="58" eb="59">
      <t>トウ</t>
    </rPh>
    <rPh sb="68" eb="69">
      <t>キュウ</t>
    </rPh>
    <rPh sb="73" eb="76">
      <t>ブブンソン</t>
    </rPh>
    <rPh sb="76" eb="78">
      <t>トクヤク</t>
    </rPh>
    <phoneticPr fontId="2"/>
  </si>
  <si>
    <r>
      <t>被保険投資の相手方の所在国のリスクで被保険投資の相手方が事業不能等となるケース</t>
    </r>
    <r>
      <rPr>
        <b/>
        <sz val="8"/>
        <rFont val="ＭＳ Ｐゴシック"/>
        <family val="3"/>
        <charset val="128"/>
      </rPr>
      <t>【直接投資、又は再投資先企業が同一国内所在のケース】</t>
    </r>
    <rPh sb="0" eb="1">
      <t>ヒ</t>
    </rPh>
    <rPh sb="1" eb="3">
      <t>ホケン</t>
    </rPh>
    <rPh sb="3" eb="5">
      <t>トウシ</t>
    </rPh>
    <rPh sb="6" eb="9">
      <t>アイテガタ</t>
    </rPh>
    <rPh sb="10" eb="12">
      <t>ショザイ</t>
    </rPh>
    <rPh sb="12" eb="13">
      <t>コク</t>
    </rPh>
    <rPh sb="18" eb="19">
      <t>ヒ</t>
    </rPh>
    <rPh sb="19" eb="21">
      <t>ホケン</t>
    </rPh>
    <rPh sb="21" eb="23">
      <t>トウシ</t>
    </rPh>
    <rPh sb="24" eb="27">
      <t>アイテガタ</t>
    </rPh>
    <rPh sb="28" eb="33">
      <t>ジギョウフノウトウ</t>
    </rPh>
    <rPh sb="40" eb="42">
      <t>チョクセツ</t>
    </rPh>
    <rPh sb="42" eb="44">
      <t>トウシ</t>
    </rPh>
    <rPh sb="45" eb="46">
      <t>マタ</t>
    </rPh>
    <rPh sb="47" eb="53">
      <t>サイトウシサキキギョウ</t>
    </rPh>
    <rPh sb="54" eb="60">
      <t>ドウイツコクナイショザイ</t>
    </rPh>
    <phoneticPr fontId="2"/>
  </si>
  <si>
    <r>
      <t>再投資先企業の所在国のリスクで再投資先企業が事業不能等となるケース</t>
    </r>
    <r>
      <rPr>
        <b/>
        <sz val="8"/>
        <rFont val="ＭＳ Ｐゴシック"/>
        <family val="3"/>
        <charset val="128"/>
      </rPr>
      <t>【旧部分損失のみ特約、又は再々投資先企業等が同一国内所在のケース】</t>
    </r>
    <rPh sb="0" eb="6">
      <t>サイトウシサキキギョウ</t>
    </rPh>
    <rPh sb="7" eb="9">
      <t>ショザイ</t>
    </rPh>
    <rPh sb="9" eb="10">
      <t>コク</t>
    </rPh>
    <rPh sb="15" eb="16">
      <t>サイ</t>
    </rPh>
    <rPh sb="16" eb="18">
      <t>トウシ</t>
    </rPh>
    <rPh sb="18" eb="19">
      <t>サキ</t>
    </rPh>
    <rPh sb="19" eb="21">
      <t>キギョウ</t>
    </rPh>
    <rPh sb="22" eb="27">
      <t>ジギョウフノウトウ</t>
    </rPh>
    <rPh sb="34" eb="35">
      <t>キュウ</t>
    </rPh>
    <rPh sb="35" eb="39">
      <t>ブブンソンシツ</t>
    </rPh>
    <rPh sb="41" eb="43">
      <t>トクヤク</t>
    </rPh>
    <rPh sb="44" eb="45">
      <t>マタ</t>
    </rPh>
    <rPh sb="46" eb="48">
      <t>サイサイ</t>
    </rPh>
    <rPh sb="48" eb="50">
      <t>トウシ</t>
    </rPh>
    <rPh sb="50" eb="51">
      <t>サキ</t>
    </rPh>
    <rPh sb="51" eb="53">
      <t>キギョウ</t>
    </rPh>
    <rPh sb="53" eb="54">
      <t>トウ</t>
    </rPh>
    <rPh sb="55" eb="61">
      <t>ドウイツコクナイショザイ</t>
    </rPh>
    <phoneticPr fontId="2"/>
  </si>
  <si>
    <t>確認コメント</t>
    <rPh sb="0" eb="2">
      <t>カクニン</t>
    </rPh>
    <phoneticPr fontId="2"/>
  </si>
  <si>
    <t>未選択の項目があります</t>
    <rPh sb="0" eb="3">
      <t>ミセンタク</t>
    </rPh>
    <rPh sb="4" eb="6">
      <t>コウモク</t>
    </rPh>
    <phoneticPr fontId="2"/>
  </si>
  <si>
    <t>11</t>
    <phoneticPr fontId="2"/>
  </si>
  <si>
    <t>12</t>
    <phoneticPr fontId="2"/>
  </si>
  <si>
    <t>21</t>
    <phoneticPr fontId="2"/>
  </si>
  <si>
    <t>22</t>
    <phoneticPr fontId="2"/>
  </si>
  <si>
    <t>31</t>
    <phoneticPr fontId="2"/>
  </si>
  <si>
    <t>32</t>
    <phoneticPr fontId="2"/>
  </si>
  <si>
    <t>00</t>
    <phoneticPr fontId="2"/>
  </si>
  <si>
    <t>01</t>
  </si>
  <si>
    <t>02</t>
  </si>
  <si>
    <t>10</t>
    <phoneticPr fontId="2"/>
  </si>
  <si>
    <t>20</t>
    <phoneticPr fontId="2"/>
  </si>
  <si>
    <t>30</t>
    <phoneticPr fontId="2"/>
  </si>
  <si>
    <t>※ 以下で使用する「主要な事業資産等」は第三国所在の別添１に記載する同資産を指す</t>
    <phoneticPr fontId="2"/>
  </si>
  <si>
    <t>特約の要否</t>
    <rPh sb="0" eb="2">
      <t>トクヤク</t>
    </rPh>
    <rPh sb="3" eb="5">
      <t>ヨウヒ</t>
    </rPh>
    <phoneticPr fontId="2"/>
  </si>
  <si>
    <t>付帯を希望しない</t>
    <rPh sb="0" eb="2">
      <t>フタイ</t>
    </rPh>
    <rPh sb="3" eb="5">
      <t>キボウ</t>
    </rPh>
    <phoneticPr fontId="2"/>
  </si>
  <si>
    <t>てん補対象企業が貸付人で借入人所在国リスクにより貸付金が棄損した場合にてん補対象企業の事業不能等が発生するか否かが不明なケース</t>
    <rPh sb="2" eb="7">
      <t>ポタイショウキギョウ</t>
    </rPh>
    <rPh sb="8" eb="11">
      <t>カシツケニン</t>
    </rPh>
    <rPh sb="12" eb="15">
      <t>カリイレニン</t>
    </rPh>
    <rPh sb="15" eb="18">
      <t>ショザイコク</t>
    </rPh>
    <rPh sb="24" eb="27">
      <t>カシツケキン</t>
    </rPh>
    <rPh sb="28" eb="30">
      <t>キソン</t>
    </rPh>
    <rPh sb="32" eb="34">
      <t>バアイ</t>
    </rPh>
    <rPh sb="37" eb="42">
      <t>ポタイショウキギョウ</t>
    </rPh>
    <rPh sb="43" eb="48">
      <t>ジギョウフノウトウ</t>
    </rPh>
    <rPh sb="49" eb="51">
      <t>ハッセイ</t>
    </rPh>
    <rPh sb="54" eb="55">
      <t>イナ</t>
    </rPh>
    <rPh sb="57" eb="59">
      <t>フメイ</t>
    </rPh>
    <phoneticPr fontId="2"/>
  </si>
  <si>
    <t>確認コメント（同左）</t>
    <rPh sb="0" eb="2">
      <t>カクニン</t>
    </rPh>
    <rPh sb="7" eb="9">
      <t>ドウサ</t>
    </rPh>
    <phoneticPr fontId="2"/>
  </si>
  <si>
    <t>てん補対象企業が貸付人で借入人所在国リスクにより貸付金が棄損した場合にてん補対象企業が事業不能等となるケース（てん補対象企業が事業会社の純粋持ち株会社など）</t>
    <rPh sb="2" eb="7">
      <t>ポタイショウキギョウ</t>
    </rPh>
    <rPh sb="8" eb="11">
      <t>カシツケニン</t>
    </rPh>
    <rPh sb="12" eb="15">
      <t>カリイレニン</t>
    </rPh>
    <rPh sb="15" eb="18">
      <t>ショザイコク</t>
    </rPh>
    <rPh sb="24" eb="27">
      <t>カシツケキン</t>
    </rPh>
    <rPh sb="28" eb="30">
      <t>キソン</t>
    </rPh>
    <rPh sb="32" eb="34">
      <t>バアイ</t>
    </rPh>
    <rPh sb="37" eb="42">
      <t>ポタイショウキギョウ</t>
    </rPh>
    <rPh sb="43" eb="48">
      <t>ジギョウフノウトウ</t>
    </rPh>
    <rPh sb="57" eb="62">
      <t>ポタイショウキギョウ</t>
    </rPh>
    <rPh sb="63" eb="67">
      <t>ジギョウガイシャ</t>
    </rPh>
    <rPh sb="68" eb="71">
      <t>ジュンスイモ</t>
    </rPh>
    <rPh sb="72" eb="75">
      <t>カブガイシャ</t>
    </rPh>
    <phoneticPr fontId="2"/>
  </si>
  <si>
    <t>このケースは貸付金債権をてん補対象として指定する必要がない（同一国内に借入人が所在、貸付金棄損によりてん補対象企業/貸付人で事業不能等が発生しないなど）</t>
    <rPh sb="6" eb="9">
      <t>カシツケキン</t>
    </rPh>
    <rPh sb="9" eb="11">
      <t>サイケン</t>
    </rPh>
    <rPh sb="14" eb="17">
      <t>ポタイショウ</t>
    </rPh>
    <rPh sb="20" eb="22">
      <t>シテイ</t>
    </rPh>
    <rPh sb="24" eb="26">
      <t>ヒツヨウ</t>
    </rPh>
    <rPh sb="30" eb="34">
      <t>ドウイツコクナイ</t>
    </rPh>
    <rPh sb="35" eb="38">
      <t>カリイレニン</t>
    </rPh>
    <rPh sb="39" eb="41">
      <t>ショザイ</t>
    </rPh>
    <rPh sb="42" eb="45">
      <t>カシツケキン</t>
    </rPh>
    <rPh sb="45" eb="47">
      <t>キソン</t>
    </rPh>
    <rPh sb="52" eb="57">
      <t>ポタイショウキギョウ</t>
    </rPh>
    <rPh sb="58" eb="61">
      <t>カシツケニン</t>
    </rPh>
    <rPh sb="62" eb="67">
      <t>ジギョウフノウトウ</t>
    </rPh>
    <rPh sb="68" eb="70">
      <t>ハッセイ</t>
    </rPh>
    <phoneticPr fontId="2"/>
  </si>
  <si>
    <t>デフォルトなのでコメント表記せず</t>
    <rPh sb="12" eb="14">
      <t>ヒョウキ</t>
    </rPh>
    <phoneticPr fontId="2"/>
  </si>
  <si>
    <t>※ 借入人をてん補対象企業として選択していることを確認してください。</t>
    <rPh sb="2" eb="5">
      <t>カリイレニン</t>
    </rPh>
    <rPh sb="8" eb="13">
      <t>ポタイショウキギョウ</t>
    </rPh>
    <rPh sb="16" eb="18">
      <t>センタク</t>
    </rPh>
    <rPh sb="25" eb="27">
      <t>カクニン</t>
    </rPh>
    <phoneticPr fontId="2"/>
  </si>
  <si>
    <t>※ 未選択の項目があります</t>
    <rPh sb="2" eb="5">
      <t>ミセンタク</t>
    </rPh>
    <rPh sb="6" eb="8">
      <t>コウモク</t>
    </rPh>
    <phoneticPr fontId="2"/>
  </si>
  <si>
    <t>※ 選択内容に誤りがあるか、貸付金債権のてん補を申請する必要がありません。</t>
    <rPh sb="2" eb="4">
      <t>センタク</t>
    </rPh>
    <rPh sb="4" eb="6">
      <t>ナイヨウ</t>
    </rPh>
    <rPh sb="7" eb="8">
      <t>アヤマ</t>
    </rPh>
    <rPh sb="14" eb="17">
      <t>カシツケキン</t>
    </rPh>
    <rPh sb="17" eb="19">
      <t>サイケン</t>
    </rPh>
    <rPh sb="22" eb="23">
      <t>ポ</t>
    </rPh>
    <rPh sb="24" eb="26">
      <t>シンセイ</t>
    </rPh>
    <rPh sb="28" eb="30">
      <t>ヒツヨウ</t>
    </rPh>
    <phoneticPr fontId="2"/>
  </si>
  <si>
    <t>　</t>
    <phoneticPr fontId="2"/>
  </si>
  <si>
    <t>　破線部分 （X174セル からAR191セル） を選択 → 右クリック → コピー → 右クリック → 形式を選択して貼り付け → ［値貼り付け]</t>
    <rPh sb="31" eb="32">
      <t>ミギ</t>
    </rPh>
    <rPh sb="45" eb="46">
      <t>ミギ</t>
    </rPh>
    <rPh sb="53" eb="55">
      <t>ケイシキ</t>
    </rPh>
    <rPh sb="56" eb="58">
      <t>センタク</t>
    </rPh>
    <rPh sb="60" eb="61">
      <t>ハ</t>
    </rPh>
    <rPh sb="62" eb="63">
      <t>ツ</t>
    </rPh>
    <rPh sb="68" eb="69">
      <t>アタイ</t>
    </rPh>
    <rPh sb="69" eb="70">
      <t>ハ</t>
    </rPh>
    <rPh sb="71" eb="72">
      <t>ツ</t>
    </rPh>
    <phoneticPr fontId="2"/>
  </si>
  <si>
    <t>　破線部分 （X174セル からAR191セル） を選択 → 各種特約の申請書の該当部分にデータを貼り付け</t>
    <rPh sb="31" eb="33">
      <t>カクシュ</t>
    </rPh>
    <rPh sb="33" eb="35">
      <t>トクヤク</t>
    </rPh>
    <rPh sb="36" eb="39">
      <t>シンセイショ</t>
    </rPh>
    <rPh sb="40" eb="42">
      <t>ガイトウ</t>
    </rPh>
    <rPh sb="42" eb="44">
      <t>ブブン</t>
    </rPh>
    <rPh sb="49" eb="50">
      <t>ハ</t>
    </rPh>
    <rPh sb="51" eb="52">
      <t>ツ</t>
    </rPh>
    <phoneticPr fontId="2"/>
  </si>
  <si>
    <t>１．てん補対象企業/主要な事業資産等の別添１への記載要否の該当チェック</t>
    <rPh sb="4" eb="7">
      <t>ポタイショウ</t>
    </rPh>
    <rPh sb="7" eb="9">
      <t>キギョウ</t>
    </rPh>
    <rPh sb="10" eb="12">
      <t>シュヨウ</t>
    </rPh>
    <rPh sb="13" eb="17">
      <t>ジギョウシサン</t>
    </rPh>
    <rPh sb="17" eb="18">
      <t>トウ</t>
    </rPh>
    <rPh sb="19" eb="21">
      <t>ベッテン</t>
    </rPh>
    <rPh sb="24" eb="26">
      <t>キサイ</t>
    </rPh>
    <rPh sb="26" eb="28">
      <t>ヨウヒ</t>
    </rPh>
    <rPh sb="29" eb="31">
      <t>ガイトウ</t>
    </rPh>
    <phoneticPr fontId="2"/>
  </si>
  <si>
    <t>３．料率規程Ⅱ-［9］-4-(4)の該当チェック</t>
    <rPh sb="2" eb="4">
      <t>リョウリツ</t>
    </rPh>
    <rPh sb="4" eb="6">
      <t>キテイ</t>
    </rPh>
    <rPh sb="18" eb="20">
      <t>ガイトウ</t>
    </rPh>
    <phoneticPr fontId="2"/>
  </si>
  <si>
    <t>被保険投資の相手方の所在国及び以下リストに記載した主要な事業資産等(※1)の所在国に起因したてん補対象企業に係る損失のてん補を希望します。</t>
    <rPh sb="0" eb="5">
      <t>ヒホケントウシ</t>
    </rPh>
    <rPh sb="6" eb="9">
      <t>アイテガタ</t>
    </rPh>
    <rPh sb="10" eb="13">
      <t>ショザイコク</t>
    </rPh>
    <rPh sb="13" eb="14">
      <t>オヨ</t>
    </rPh>
    <rPh sb="25" eb="27">
      <t>シュヨウ</t>
    </rPh>
    <rPh sb="38" eb="41">
      <t>ショザイコク</t>
    </rPh>
    <rPh sb="48" eb="53">
      <t>ポタイショウキギョウ</t>
    </rPh>
    <phoneticPr fontId="2"/>
  </si>
  <si>
    <t>再投資先企業の所在国及び以下リストに記載した主要な事業資産等(※1)の所在国に起因したてん補対象企業に係る損失のてん補を希望します。</t>
    <rPh sb="0" eb="1">
      <t>サイ</t>
    </rPh>
    <rPh sb="1" eb="3">
      <t>トウシ</t>
    </rPh>
    <rPh sb="3" eb="4">
      <t>サキ</t>
    </rPh>
    <rPh sb="4" eb="6">
      <t>キギョウ</t>
    </rPh>
    <rPh sb="7" eb="10">
      <t>ショザイコク</t>
    </rPh>
    <rPh sb="10" eb="11">
      <t>オヨ</t>
    </rPh>
    <rPh sb="22" eb="24">
      <t>シュヨウ</t>
    </rPh>
    <rPh sb="35" eb="38">
      <t>ショザイコク</t>
    </rPh>
    <rPh sb="45" eb="46">
      <t>ポ</t>
    </rPh>
    <rPh sb="46" eb="48">
      <t>タイショウ</t>
    </rPh>
    <rPh sb="48" eb="50">
      <t>キギョウ</t>
    </rPh>
    <phoneticPr fontId="2"/>
  </si>
  <si>
    <t>被保険投資の相手方の所在国、再投資先企業の所在国及び以下リストに記載した主要な事業資産等(※1)の所在国に起因したてん補対象企業に係る損失のてん補を希望します。</t>
    <rPh sb="0" eb="5">
      <t>ヒホケントウシ</t>
    </rPh>
    <rPh sb="6" eb="9">
      <t>アイテガタ</t>
    </rPh>
    <rPh sb="10" eb="13">
      <t>ショザイコク</t>
    </rPh>
    <rPh sb="14" eb="18">
      <t>サイトウシサキ</t>
    </rPh>
    <rPh sb="18" eb="20">
      <t>キギョウ</t>
    </rPh>
    <rPh sb="21" eb="24">
      <t>ショザイコク</t>
    </rPh>
    <rPh sb="24" eb="25">
      <t>オヨ</t>
    </rPh>
    <rPh sb="36" eb="38">
      <t>シュヨウ</t>
    </rPh>
    <rPh sb="49" eb="52">
      <t>ショザイコク</t>
    </rPh>
    <rPh sb="59" eb="64">
      <t>ポタイショウキギョウ</t>
    </rPh>
    <phoneticPr fontId="2"/>
  </si>
  <si>
    <t>なお、貸付金債権の貸付の相手方をてん補対象企業として指定し、同相手方所在国に起因した貸付金債権の棄損による貸付人であるてん補対象企業に係る損失のてん補を希望するため特約付帯を希望します。</t>
    <rPh sb="61" eb="66">
      <t>ポタイショウキギョウ</t>
    </rPh>
    <phoneticPr fontId="2"/>
  </si>
  <si>
    <t>なお、貸付金債権の棄損による貸付人であるてん補対象企業に係る損失のてん補を希望せず、同棄損により貸付人であるてん補対象企業が事業不能等となる場合の損失のてん補を希望するため特約付帯は希望しません。</t>
    <rPh sb="22" eb="27">
      <t>ポタイショウキギョウ</t>
    </rPh>
    <rPh sb="56" eb="57">
      <t>ポ</t>
    </rPh>
    <rPh sb="57" eb="61">
      <t>タイショウキギョウ</t>
    </rPh>
    <rPh sb="86" eb="88">
      <t>トクヤク</t>
    </rPh>
    <rPh sb="88" eb="90">
      <t>フタイ</t>
    </rPh>
    <rPh sb="91" eb="93">
      <t>キボウ</t>
    </rPh>
    <phoneticPr fontId="2"/>
  </si>
  <si>
    <t>⇒12、22、32以外は別添１シートの２－（１）の記入は不要</t>
    <rPh sb="9" eb="11">
      <t>イガイ</t>
    </rPh>
    <rPh sb="12" eb="14">
      <t>ベッテン</t>
    </rPh>
    <rPh sb="25" eb="27">
      <t>キニュウ</t>
    </rPh>
    <rPh sb="28" eb="30">
      <t>フヨウ</t>
    </rPh>
    <phoneticPr fontId="2"/>
  </si>
  <si>
    <t>⇒11、12以外は別添１シートの２－（２）の記入は不要（11、12が選択されている場合には上記aで12、22、32のいずれかが選択されている）</t>
    <rPh sb="6" eb="8">
      <t>イガイ</t>
    </rPh>
    <rPh sb="9" eb="11">
      <t>ベッテン</t>
    </rPh>
    <rPh sb="22" eb="24">
      <t>キニュウ</t>
    </rPh>
    <rPh sb="25" eb="27">
      <t>フヨウ</t>
    </rPh>
    <rPh sb="34" eb="36">
      <t>センタク</t>
    </rPh>
    <rPh sb="41" eb="43">
      <t>バアイ</t>
    </rPh>
    <rPh sb="45" eb="47">
      <t>ジョウキ</t>
    </rPh>
    <rPh sb="63" eb="65">
      <t>センタク</t>
    </rPh>
    <phoneticPr fontId="2"/>
  </si>
  <si>
    <t>※ 借入人をてん補対象企業として選択していること、主要な事業資産等のてん補を希望するを選択していることを確認し、別添１を記入し提出してください。</t>
    <rPh sb="2" eb="5">
      <t>カリイレニン</t>
    </rPh>
    <rPh sb="8" eb="13">
      <t>ポタイショウキギョウ</t>
    </rPh>
    <rPh sb="16" eb="18">
      <t>センタク</t>
    </rPh>
    <rPh sb="25" eb="27">
      <t>シュヨウ</t>
    </rPh>
    <rPh sb="28" eb="33">
      <t>ジギョウシサントウ</t>
    </rPh>
    <rPh sb="36" eb="37">
      <t>ポ</t>
    </rPh>
    <rPh sb="38" eb="40">
      <t>キボウ</t>
    </rPh>
    <rPh sb="43" eb="45">
      <t>センタク</t>
    </rPh>
    <rPh sb="52" eb="54">
      <t>カクニン</t>
    </rPh>
    <rPh sb="56" eb="58">
      <t>ベッテン</t>
    </rPh>
    <rPh sb="60" eb="62">
      <t>キニュウ</t>
    </rPh>
    <rPh sb="63" eb="65">
      <t>テイシュツ</t>
    </rPh>
    <phoneticPr fontId="2"/>
  </si>
  <si>
    <t>※ 主要な事業資産等のてん補を希望するを選択していることを確認し、別添１を記入し提出してください。</t>
    <phoneticPr fontId="2"/>
  </si>
  <si>
    <t>別添１提出の要否など</t>
    <rPh sb="0" eb="2">
      <t>ベッテン</t>
    </rPh>
    <rPh sb="3" eb="5">
      <t>テイシュツ</t>
    </rPh>
    <rPh sb="6" eb="8">
      <t>ヨウヒ</t>
    </rPh>
    <phoneticPr fontId="2"/>
  </si>
  <si>
    <t>別添１の提出は不要です（記入内容に問題はありません）</t>
    <rPh sb="0" eb="2">
      <t>ベッテン</t>
    </rPh>
    <rPh sb="4" eb="6">
      <t>テイシュツ</t>
    </rPh>
    <rPh sb="7" eb="9">
      <t>フヨウ</t>
    </rPh>
    <rPh sb="12" eb="16">
      <t>キニュウナイヨウ</t>
    </rPh>
    <rPh sb="17" eb="19">
      <t>モンダイ</t>
    </rPh>
    <phoneticPr fontId="2"/>
  </si>
  <si>
    <t>貸付金のてん補希望</t>
    <rPh sb="0" eb="2">
      <t>カシツケ</t>
    </rPh>
    <rPh sb="2" eb="3">
      <t>キン</t>
    </rPh>
    <rPh sb="6" eb="9">
      <t>ポキボウ</t>
    </rPh>
    <phoneticPr fontId="2"/>
  </si>
  <si>
    <t>貸付金の特約の要否</t>
    <rPh sb="0" eb="3">
      <t>カシツケキン</t>
    </rPh>
    <rPh sb="4" eb="6">
      <t>トクヤク</t>
    </rPh>
    <rPh sb="7" eb="9">
      <t>ヨウヒ</t>
    </rPh>
    <phoneticPr fontId="2"/>
  </si>
  <si>
    <t>てん補するシナリオ</t>
    <rPh sb="2" eb="3">
      <t>ポ</t>
    </rPh>
    <phoneticPr fontId="2"/>
  </si>
  <si>
    <t>a．てん補対象企業と主要な事業資産等：</t>
    <rPh sb="4" eb="9">
      <t>ポタイショウキギョウ</t>
    </rPh>
    <rPh sb="10" eb="12">
      <t>シュヨウ</t>
    </rPh>
    <rPh sb="13" eb="18">
      <t>ジギョウシサントウ</t>
    </rPh>
    <phoneticPr fontId="2"/>
  </si>
  <si>
    <t>ｂ．貸付金債権のてん補：</t>
    <rPh sb="2" eb="4">
      <t>カシツケ</t>
    </rPh>
    <rPh sb="4" eb="5">
      <t>キン</t>
    </rPh>
    <rPh sb="5" eb="7">
      <t>サイケン</t>
    </rPh>
    <rPh sb="10" eb="11">
      <t>ポ</t>
    </rPh>
    <phoneticPr fontId="2"/>
  </si>
  <si>
    <t>（コメント内訳）</t>
    <rPh sb="5" eb="7">
      <t>ウチワケ</t>
    </rPh>
    <phoneticPr fontId="2"/>
  </si>
  <si>
    <t>てん補対象企業がてん補対象企業以外の主要な事業資産等を保有しており、同資産の棄損によりてん補対象企業で事業不能等が発生するか否かが不明なケース</t>
    <rPh sb="2" eb="3">
      <t>ポ</t>
    </rPh>
    <rPh sb="3" eb="5">
      <t>タイショウ</t>
    </rPh>
    <rPh sb="5" eb="7">
      <t>キギョウ</t>
    </rPh>
    <rPh sb="10" eb="17">
      <t>ポタイショウキギョウイガイ</t>
    </rPh>
    <rPh sb="18" eb="20">
      <t>シュヨウ</t>
    </rPh>
    <rPh sb="21" eb="26">
      <t>ジギョウシサントウ</t>
    </rPh>
    <rPh sb="27" eb="29">
      <t>ホユウ</t>
    </rPh>
    <rPh sb="34" eb="37">
      <t>ドウシサン</t>
    </rPh>
    <rPh sb="38" eb="40">
      <t>キソン</t>
    </rPh>
    <rPh sb="45" eb="50">
      <t>ポタイショウキギョウ</t>
    </rPh>
    <rPh sb="51" eb="56">
      <t>ジギョウフノウトウ</t>
    </rPh>
    <rPh sb="57" eb="59">
      <t>ハッセイ</t>
    </rPh>
    <rPh sb="62" eb="63">
      <t>イナ</t>
    </rPh>
    <rPh sb="65" eb="67">
      <t>フメイ</t>
    </rPh>
    <phoneticPr fontId="2"/>
  </si>
  <si>
    <t>貸付金債権の特約の要否</t>
    <rPh sb="0" eb="3">
      <t>カシツケキン</t>
    </rPh>
    <rPh sb="3" eb="5">
      <t>サイケン</t>
    </rPh>
    <rPh sb="6" eb="8">
      <t>トクヤク</t>
    </rPh>
    <rPh sb="9" eb="11">
      <t>ヨウヒ</t>
    </rPh>
    <phoneticPr fontId="2"/>
  </si>
  <si>
    <t>てん補対象とする被保険投資の相手方や再投資先企業が保有する不動産、設備、原材料その他の物に関する権利、鉱業権、工業所有権その他の権利又は利益であって業務の遂行上特に重要なものをいいます（被保険投資の相手方が保有する再投資先企業の株式及び再投資先企業向け貸付金債権、並びに再投資先企業等が保有する株式及び再投資先企業が出資する企業に対する貸付金債権を含む。）。
主要な事業資産等を保有している場合であって、当該国又は地域における主要な事業資産等に起因して同資産を保有する投資先企業や再投資先企業等が被る損失のてん補を希望される場合は下表にて申請ください。</t>
    <rPh sb="2" eb="3">
      <t>ポ</t>
    </rPh>
    <rPh sb="3" eb="5">
      <t>タイショウ</t>
    </rPh>
    <rPh sb="18" eb="22">
      <t>サイトウシサキ</t>
    </rPh>
    <rPh sb="22" eb="24">
      <t>キギョウ</t>
    </rPh>
    <rPh sb="25" eb="27">
      <t>ホユウ</t>
    </rPh>
    <rPh sb="226" eb="227">
      <t>ドウ</t>
    </rPh>
    <rPh sb="227" eb="229">
      <t>シサン</t>
    </rPh>
    <rPh sb="230" eb="232">
      <t>ホユウ</t>
    </rPh>
    <rPh sb="234" eb="237">
      <t>トウシサキ</t>
    </rPh>
    <rPh sb="237" eb="239">
      <t>キギョウ</t>
    </rPh>
    <rPh sb="240" eb="244">
      <t>サイトウシサキ</t>
    </rPh>
    <rPh sb="244" eb="246">
      <t>キギョウ</t>
    </rPh>
    <rPh sb="246" eb="247">
      <t>トウ</t>
    </rPh>
    <rPh sb="248" eb="249">
      <t>コウム</t>
    </rPh>
    <rPh sb="257" eb="259">
      <t>キボウ</t>
    </rPh>
    <rPh sb="262" eb="264">
      <t>バアイ</t>
    </rPh>
    <phoneticPr fontId="2"/>
  </si>
  <si>
    <t>主要な事業資産等として指定する資産等の名称と所在国（地域）を全てご記入ください。</t>
    <rPh sb="11" eb="13">
      <t>シテイ</t>
    </rPh>
    <rPh sb="15" eb="18">
      <t>シサントウ</t>
    </rPh>
    <phoneticPr fontId="2"/>
  </si>
  <si>
    <r>
      <t>１．てん補対象</t>
    </r>
    <r>
      <rPr>
        <b/>
        <sz val="11"/>
        <color theme="1"/>
        <rFont val="ＭＳ Ｐゴシック"/>
        <family val="3"/>
        <charset val="128"/>
      </rPr>
      <t>とする被保険投資の相手方や再投資先企業と所在国</t>
    </r>
    <rPh sb="4" eb="5">
      <t>ポ</t>
    </rPh>
    <rPh sb="5" eb="7">
      <t>タイショウ</t>
    </rPh>
    <rPh sb="10" eb="11">
      <t>ヒ</t>
    </rPh>
    <rPh sb="11" eb="13">
      <t>ホケン</t>
    </rPh>
    <rPh sb="13" eb="15">
      <t>トウシ</t>
    </rPh>
    <rPh sb="16" eb="18">
      <t>アイテ</t>
    </rPh>
    <rPh sb="18" eb="19">
      <t>カタ</t>
    </rPh>
    <rPh sb="20" eb="21">
      <t>サイ</t>
    </rPh>
    <rPh sb="21" eb="23">
      <t>トウシ</t>
    </rPh>
    <rPh sb="23" eb="24">
      <t>サキ</t>
    </rPh>
    <rPh sb="24" eb="26">
      <t>キギョウ</t>
    </rPh>
    <rPh sb="27" eb="29">
      <t>ショザイ</t>
    </rPh>
    <rPh sb="29" eb="30">
      <t>コク</t>
    </rPh>
    <phoneticPr fontId="2"/>
  </si>
  <si>
    <t>主要な事業資産等</t>
    <rPh sb="0" eb="2">
      <t>シュヨウ</t>
    </rPh>
    <rPh sb="3" eb="5">
      <t>ジギョウ</t>
    </rPh>
    <rPh sb="5" eb="7">
      <t>シサン</t>
    </rPh>
    <rPh sb="7" eb="8">
      <t>トウ</t>
    </rPh>
    <phoneticPr fontId="2"/>
  </si>
  <si>
    <t>別添１の提出は不要です。再投資先企業てん補申請書を提出してください（記入内容に問題はありません）</t>
    <rPh sb="0" eb="2">
      <t>ベッテン</t>
    </rPh>
    <rPh sb="4" eb="6">
      <t>テイシュツ</t>
    </rPh>
    <rPh sb="7" eb="9">
      <t>フヨウ</t>
    </rPh>
    <rPh sb="12" eb="18">
      <t>サイトウシサキキギョウ</t>
    </rPh>
    <rPh sb="20" eb="24">
      <t>ポシンセイショ</t>
    </rPh>
    <rPh sb="25" eb="27">
      <t>テイシュツ</t>
    </rPh>
    <rPh sb="34" eb="38">
      <t>キニュウナイヨウ</t>
    </rPh>
    <rPh sb="39" eb="41">
      <t>モンダイ</t>
    </rPh>
    <phoneticPr fontId="2"/>
  </si>
  <si>
    <t>別添１を記入し提出してください（記入内容に問題はありません）</t>
    <rPh sb="0" eb="2">
      <t>ベッテン</t>
    </rPh>
    <rPh sb="4" eb="6">
      <t>キニュウ</t>
    </rPh>
    <rPh sb="7" eb="9">
      <t>テイシュツ</t>
    </rPh>
    <phoneticPr fontId="2"/>
  </si>
  <si>
    <t>⇒この色付けのセルがデータを引き込んでいるセル</t>
    <rPh sb="3" eb="5">
      <t>イロヅ</t>
    </rPh>
    <rPh sb="14" eb="15">
      <t>ヒ</t>
    </rPh>
    <rPh sb="16" eb="17">
      <t>コ</t>
    </rPh>
    <phoneticPr fontId="2"/>
  </si>
  <si>
    <t>２３年３月制度改正時に追加したＮＥＸＩ使用欄</t>
    <rPh sb="2" eb="3">
      <t>ネン</t>
    </rPh>
    <rPh sb="4" eb="5">
      <t>ガツ</t>
    </rPh>
    <rPh sb="5" eb="10">
      <t>セイドカイセイジ</t>
    </rPh>
    <rPh sb="11" eb="13">
      <t>ツイカ</t>
    </rPh>
    <rPh sb="19" eb="22">
      <t>シヨウラン</t>
    </rPh>
    <phoneticPr fontId="2"/>
  </si>
  <si>
    <t>別添１、再投資先企業てん補申請書を記入し提出してください（記入内容に問題はありません）</t>
    <rPh sb="0" eb="2">
      <t>ベッテン</t>
    </rPh>
    <rPh sb="4" eb="10">
      <t>サイトウシサキキギョウ</t>
    </rPh>
    <rPh sb="12" eb="16">
      <t>ポシンセイショ</t>
    </rPh>
    <rPh sb="17" eb="19">
      <t>キニュウ</t>
    </rPh>
    <rPh sb="20" eb="22">
      <t>テイシュツ</t>
    </rPh>
    <phoneticPr fontId="2"/>
  </si>
  <si>
    <t>※ 以下のうち該当するものを１つ選択してください</t>
    <rPh sb="2" eb="4">
      <t>イカ</t>
    </rPh>
    <rPh sb="7" eb="9">
      <t>ガイトウ</t>
    </rPh>
    <rPh sb="16" eb="18">
      <t>センタク</t>
    </rPh>
    <phoneticPr fontId="2"/>
  </si>
  <si>
    <t>てん補対象企業と所在国が相違する再投資先企業をてん補対象企業とする場合、別途再投資先企業株式等（再々投資先企業株式等）を主要な事業資産等と指定するか否かにより、保険料の計算方法が相違します。記入要領(3)-①を確認のうえで上記を選択してください。</t>
    <rPh sb="95" eb="99">
      <t>キニュウヨウリョウ</t>
    </rPh>
    <rPh sb="105" eb="107">
      <t>カクニン</t>
    </rPh>
    <rPh sb="111" eb="113">
      <t>ジョウキ</t>
    </rPh>
    <rPh sb="114" eb="116">
      <t>センタク</t>
    </rPh>
    <phoneticPr fontId="2"/>
  </si>
  <si>
    <t>てん補対象企業が貸付人で借入人所在国リスクにより貸付金が棄損した場合に貸付人であるてん補対象企業の事業不能等が発生するか否かが不明なケース</t>
    <rPh sb="2" eb="7">
      <t>ポタイショウキギョウ</t>
    </rPh>
    <rPh sb="8" eb="11">
      <t>カシツケニン</t>
    </rPh>
    <rPh sb="12" eb="15">
      <t>カリイレニン</t>
    </rPh>
    <rPh sb="15" eb="18">
      <t>ショザイコク</t>
    </rPh>
    <rPh sb="24" eb="27">
      <t>カシツケキン</t>
    </rPh>
    <rPh sb="28" eb="30">
      <t>キソン</t>
    </rPh>
    <rPh sb="32" eb="34">
      <t>バアイ</t>
    </rPh>
    <rPh sb="35" eb="38">
      <t>カシツケニン</t>
    </rPh>
    <rPh sb="43" eb="48">
      <t>ポタイショウキギョウ</t>
    </rPh>
    <rPh sb="49" eb="54">
      <t>ジギョウフノウトウ</t>
    </rPh>
    <rPh sb="55" eb="57">
      <t>ハッセイ</t>
    </rPh>
    <rPh sb="60" eb="61">
      <t>イナ</t>
    </rPh>
    <rPh sb="63" eb="65">
      <t>フメイ</t>
    </rPh>
    <phoneticPr fontId="2"/>
  </si>
  <si>
    <t>てん補対象企業が貸付人で借入人所在国リスクにより貸付金が棄損した場合にてん補対象企業（貸付人）が事業不能等となるケース（てん補対象企業が事業会社の純粋持ち株会社など）</t>
    <rPh sb="2" eb="7">
      <t>ポタイショウキギョウ</t>
    </rPh>
    <rPh sb="8" eb="11">
      <t>カシツケニン</t>
    </rPh>
    <rPh sb="12" eb="15">
      <t>カリイレニン</t>
    </rPh>
    <rPh sb="15" eb="18">
      <t>ショザイコク</t>
    </rPh>
    <rPh sb="24" eb="27">
      <t>カシツケキン</t>
    </rPh>
    <rPh sb="28" eb="30">
      <t>キソン</t>
    </rPh>
    <rPh sb="32" eb="34">
      <t>バアイ</t>
    </rPh>
    <rPh sb="37" eb="42">
      <t>ポタイショウキギョウ</t>
    </rPh>
    <rPh sb="43" eb="46">
      <t>カシツケニン</t>
    </rPh>
    <rPh sb="48" eb="53">
      <t>ジギョウフノウトウ</t>
    </rPh>
    <rPh sb="62" eb="67">
      <t>ポタイショウキギョウ</t>
    </rPh>
    <rPh sb="68" eb="72">
      <t>ジギョウガイシャ</t>
    </rPh>
    <rPh sb="73" eb="76">
      <t>ジュンスイモ</t>
    </rPh>
    <rPh sb="77" eb="80">
      <t>カブガイシャ</t>
    </rPh>
    <phoneticPr fontId="2"/>
  </si>
  <si>
    <t>てん補対象企業が貸付人で借入人所在国リスクにより貸付金が棄損した場合に貸付人であるてん補対象企業が事業不能等とならないケース（てん補対象企業が別事業を行っている等）</t>
    <rPh sb="2" eb="7">
      <t>ポタイショウキギョウ</t>
    </rPh>
    <rPh sb="8" eb="11">
      <t>カシツケニン</t>
    </rPh>
    <rPh sb="12" eb="15">
      <t>カリイレニン</t>
    </rPh>
    <rPh sb="15" eb="18">
      <t>ショザイコク</t>
    </rPh>
    <rPh sb="24" eb="27">
      <t>カシツケキン</t>
    </rPh>
    <rPh sb="28" eb="30">
      <t>キソン</t>
    </rPh>
    <rPh sb="32" eb="34">
      <t>バアイ</t>
    </rPh>
    <rPh sb="35" eb="38">
      <t>カシツケニン</t>
    </rPh>
    <rPh sb="43" eb="48">
      <t>ポタイショウキギョウ</t>
    </rPh>
    <rPh sb="49" eb="54">
      <t>ジギョウフノウトウ</t>
    </rPh>
    <rPh sb="65" eb="70">
      <t>ポタイショウキギョウ</t>
    </rPh>
    <rPh sb="71" eb="72">
      <t>ベツ</t>
    </rPh>
    <rPh sb="72" eb="74">
      <t>ジギョウ</t>
    </rPh>
    <rPh sb="75" eb="76">
      <t>オコナ</t>
    </rPh>
    <rPh sb="80" eb="81">
      <t>トウ</t>
    </rPh>
    <phoneticPr fontId="2"/>
  </si>
  <si>
    <t>てん補対象企業が借入人で借入人所在国リスクにより貸付金が棄損した場合にてん補対象企業（借入人）が事業不能等となるケース</t>
    <rPh sb="2" eb="7">
      <t>ポタイショウキギョウ</t>
    </rPh>
    <rPh sb="8" eb="11">
      <t>カリイレニン</t>
    </rPh>
    <rPh sb="12" eb="15">
      <t>カリイレニン</t>
    </rPh>
    <rPh sb="15" eb="18">
      <t>ショザイコク</t>
    </rPh>
    <rPh sb="24" eb="27">
      <t>カシツケキン</t>
    </rPh>
    <rPh sb="28" eb="30">
      <t>キソン</t>
    </rPh>
    <rPh sb="32" eb="34">
      <t>バアイ</t>
    </rPh>
    <rPh sb="37" eb="42">
      <t>ポタイショウキギョウ</t>
    </rPh>
    <rPh sb="43" eb="46">
      <t>カリイレニン</t>
    </rPh>
    <rPh sb="48" eb="53">
      <t>ジギョウフノウトウ</t>
    </rPh>
    <phoneticPr fontId="2"/>
  </si>
  <si>
    <t>※ 選択してください</t>
  </si>
  <si>
    <t>※選択してください※</t>
  </si>
  <si>
    <t>シナリオ（主なものを例示列挙）</t>
    <rPh sb="5" eb="6">
      <t>オモ</t>
    </rPh>
    <rPh sb="10" eb="12">
      <t>レイジ</t>
    </rPh>
    <rPh sb="12" eb="14">
      <t>レッキョ</t>
    </rPh>
    <phoneticPr fontId="2"/>
  </si>
  <si>
    <t>シナリオ（貸付金債権の取扱いに絞ったシナリオを記載、主なものを例示列挙）</t>
    <rPh sb="5" eb="8">
      <t>カシツケキン</t>
    </rPh>
    <rPh sb="8" eb="10">
      <t>サイケン</t>
    </rPh>
    <rPh sb="11" eb="13">
      <t>トリアツカ</t>
    </rPh>
    <rPh sb="15" eb="16">
      <t>シボ</t>
    </rPh>
    <rPh sb="23" eb="25">
      <t>キサイ</t>
    </rPh>
    <rPh sb="26" eb="27">
      <t>オモ</t>
    </rPh>
    <rPh sb="31" eb="35">
      <t>レイジレッキョ</t>
    </rPh>
    <phoneticPr fontId="2"/>
  </si>
  <si>
    <t>てん補対象企業（相手方、再投資先企業）が当該てん補対象企業以外の主要な事業資産等を保有しており、てん補対象企業の所在国又は主要な事業資産等の所在国のリスクで・・・となる。</t>
    <rPh sb="8" eb="11">
      <t>アイテガタ</t>
    </rPh>
    <rPh sb="12" eb="16">
      <t>サイトウシサキ</t>
    </rPh>
    <rPh sb="16" eb="18">
      <t>キギョウ</t>
    </rPh>
    <rPh sb="35" eb="40">
      <t>ジギョウシサントウ</t>
    </rPh>
    <rPh sb="41" eb="43">
      <t>ホユウ</t>
    </rPh>
    <rPh sb="50" eb="55">
      <t>ポタイショウキギョウ</t>
    </rPh>
    <rPh sb="56" eb="59">
      <t>ショザイコク</t>
    </rPh>
    <rPh sb="59" eb="60">
      <t>マタ</t>
    </rPh>
    <rPh sb="61" eb="63">
      <t>シュヨウ</t>
    </rPh>
    <rPh sb="64" eb="66">
      <t>ジギョウ</t>
    </rPh>
    <rPh sb="66" eb="68">
      <t>シサン</t>
    </rPh>
    <rPh sb="68" eb="69">
      <t>トウ</t>
    </rPh>
    <rPh sb="70" eb="72">
      <t>ショザイ</t>
    </rPh>
    <rPh sb="72" eb="73">
      <t>コク</t>
    </rPh>
    <phoneticPr fontId="2"/>
  </si>
  <si>
    <t>又はてん補対象の再投資先企業が事業不能等となる場合に相手方が事業不能等となるか否か不明なケース。主要な事業資産等として再投資先企業所在国を指定しかつ再投資先企業のみの事業不能等もカバーしたいためてん補対象企業に指定することになる</t>
    <rPh sb="0" eb="1">
      <t>マタ</t>
    </rPh>
    <rPh sb="4" eb="7">
      <t>ポタイショウ</t>
    </rPh>
    <rPh sb="8" eb="14">
      <t>サイトウシサキキギョウ</t>
    </rPh>
    <rPh sb="15" eb="20">
      <t>ジギョウフノウトウ</t>
    </rPh>
    <rPh sb="23" eb="25">
      <t>バアイ</t>
    </rPh>
    <rPh sb="26" eb="29">
      <t>アイテガタ</t>
    </rPh>
    <rPh sb="30" eb="35">
      <t>ジギョウフノウトウ</t>
    </rPh>
    <rPh sb="39" eb="40">
      <t>イナ</t>
    </rPh>
    <rPh sb="41" eb="43">
      <t>フメイ</t>
    </rPh>
    <rPh sb="48" eb="50">
      <t>シュヨウ</t>
    </rPh>
    <rPh sb="51" eb="56">
      <t>ジギョウシサントウ</t>
    </rPh>
    <rPh sb="59" eb="63">
      <t>サイトウシサキ</t>
    </rPh>
    <rPh sb="63" eb="68">
      <t>キギョウショザイコク</t>
    </rPh>
    <rPh sb="69" eb="71">
      <t>シテイ</t>
    </rPh>
    <phoneticPr fontId="2"/>
  </si>
  <si>
    <t>貸付金債権を指定する</t>
    <rPh sb="0" eb="3">
      <t>カシツケキン</t>
    </rPh>
    <rPh sb="3" eb="5">
      <t>サイケン</t>
    </rPh>
    <rPh sb="6" eb="8">
      <t>シテイ</t>
    </rPh>
    <phoneticPr fontId="2"/>
  </si>
  <si>
    <t>貸付金債権を指定する</t>
    <rPh sb="0" eb="5">
      <t>カシツケキンサイケン</t>
    </rPh>
    <rPh sb="6" eb="8">
      <t>シテイ</t>
    </rPh>
    <phoneticPr fontId="2"/>
  </si>
  <si>
    <t>貸付金債権を指定しない</t>
    <rPh sb="0" eb="5">
      <t>カシツケキンサイケン</t>
    </rPh>
    <rPh sb="6" eb="8">
      <t>シテイ</t>
    </rPh>
    <phoneticPr fontId="2"/>
  </si>
  <si>
    <t>３．中間企業の所在国</t>
    <rPh sb="2" eb="4">
      <t>チュウカン</t>
    </rPh>
    <rPh sb="4" eb="6">
      <t>キギョウ</t>
    </rPh>
    <rPh sb="7" eb="9">
      <t>ショザイ</t>
    </rPh>
    <rPh sb="9" eb="10">
      <t>コク</t>
    </rPh>
    <phoneticPr fontId="2"/>
  </si>
  <si>
    <t>＜主要な事業資産等の記載例＞</t>
    <rPh sb="1" eb="3">
      <t>シュヨウ</t>
    </rPh>
    <rPh sb="4" eb="8">
      <t>ジギョウシサン</t>
    </rPh>
    <rPh sb="8" eb="9">
      <t>トウ</t>
    </rPh>
    <rPh sb="10" eb="13">
      <t>キサイレイ</t>
    </rPh>
    <phoneticPr fontId="2"/>
  </si>
  <si>
    <t>被保険者の
概要</t>
    <rPh sb="0" eb="4">
      <t>ヒホケンシャ</t>
    </rPh>
    <rPh sb="6" eb="8">
      <t>ガイヨウ</t>
    </rPh>
    <phoneticPr fontId="2"/>
  </si>
  <si>
    <t>EUR</t>
  </si>
  <si>
    <t>CNY</t>
  </si>
  <si>
    <t>AED</t>
  </si>
  <si>
    <t>AFA</t>
  </si>
  <si>
    <t>ARA</t>
  </si>
  <si>
    <t>ATS</t>
  </si>
  <si>
    <t>AUD</t>
  </si>
  <si>
    <t>BDT</t>
  </si>
  <si>
    <t>BEF</t>
  </si>
  <si>
    <t>BHD</t>
  </si>
  <si>
    <t>BOB</t>
  </si>
  <si>
    <t>BRL</t>
  </si>
  <si>
    <t>CAD</t>
  </si>
  <si>
    <t>CAR</t>
  </si>
  <si>
    <t>CHF</t>
  </si>
  <si>
    <t>CLP</t>
  </si>
  <si>
    <t>COP</t>
  </si>
  <si>
    <t>CRC</t>
  </si>
  <si>
    <t>CSK</t>
  </si>
  <si>
    <t>CUP</t>
  </si>
  <si>
    <t>CZK</t>
  </si>
  <si>
    <t>DEM</t>
  </si>
  <si>
    <t>DKK</t>
  </si>
  <si>
    <t>DDM</t>
  </si>
  <si>
    <t>DZD</t>
  </si>
  <si>
    <t>EGP</t>
  </si>
  <si>
    <t>ESP</t>
  </si>
  <si>
    <t>FIM</t>
  </si>
  <si>
    <t>FRF</t>
  </si>
  <si>
    <t>GBP</t>
  </si>
  <si>
    <t>GHC</t>
  </si>
  <si>
    <t>GRD</t>
  </si>
  <si>
    <t>GTQ</t>
  </si>
  <si>
    <t>HKD</t>
  </si>
  <si>
    <t>HNL</t>
  </si>
  <si>
    <t>HUF</t>
  </si>
  <si>
    <t>IDR</t>
  </si>
  <si>
    <t>IEP</t>
  </si>
  <si>
    <t>INR</t>
  </si>
  <si>
    <t>IQD</t>
  </si>
  <si>
    <t>IRR</t>
  </si>
  <si>
    <t>ITL</t>
  </si>
  <si>
    <t>JMD</t>
  </si>
  <si>
    <t>JPY</t>
  </si>
  <si>
    <t>KES</t>
  </si>
  <si>
    <t>KRW</t>
  </si>
  <si>
    <t>KWD</t>
  </si>
  <si>
    <t>LAK</t>
  </si>
  <si>
    <t>LKR</t>
  </si>
  <si>
    <t>LUF</t>
  </si>
  <si>
    <t>LYD</t>
  </si>
  <si>
    <t>MAD</t>
  </si>
  <si>
    <t>MXN</t>
  </si>
  <si>
    <t>MXP</t>
  </si>
  <si>
    <t>MYK</t>
  </si>
  <si>
    <t>MYR</t>
  </si>
  <si>
    <t>NGN</t>
  </si>
  <si>
    <t>NLG</t>
  </si>
  <si>
    <t>NOK</t>
  </si>
  <si>
    <t>NPR</t>
  </si>
  <si>
    <t>NZD</t>
  </si>
  <si>
    <t>OMR</t>
  </si>
  <si>
    <t>PEI</t>
  </si>
  <si>
    <t>PGK</t>
  </si>
  <si>
    <t>PHP</t>
  </si>
  <si>
    <t>PKR</t>
  </si>
  <si>
    <t>PLN</t>
  </si>
  <si>
    <t>PLZ</t>
  </si>
  <si>
    <t>PTE</t>
  </si>
  <si>
    <t>PYG</t>
  </si>
  <si>
    <t>QAR</t>
  </si>
  <si>
    <t>RUB</t>
  </si>
  <si>
    <t>SAR</t>
  </si>
  <si>
    <t>SEK</t>
  </si>
  <si>
    <t>SGD</t>
  </si>
  <si>
    <t>SKK</t>
  </si>
  <si>
    <t>SYP</t>
  </si>
  <si>
    <t>THB</t>
  </si>
  <si>
    <t>TND</t>
  </si>
  <si>
    <t>TRL</t>
  </si>
  <si>
    <t>TRY</t>
  </si>
  <si>
    <t>TWD</t>
  </si>
  <si>
    <t>UYP</t>
  </si>
  <si>
    <t>VEB</t>
  </si>
  <si>
    <t>VND</t>
  </si>
  <si>
    <t>XAF</t>
  </si>
  <si>
    <t>XEU</t>
  </si>
  <si>
    <t>YER</t>
  </si>
  <si>
    <t>YTL</t>
  </si>
  <si>
    <t>YUN</t>
  </si>
  <si>
    <t>ZAR</t>
  </si>
  <si>
    <t>ZWD</t>
  </si>
  <si>
    <t>その他</t>
    <rPh sb="2" eb="3">
      <t>タ</t>
    </rPh>
    <phoneticPr fontId="1"/>
  </si>
  <si>
    <t>※選択してください※</t>
    <phoneticPr fontId="2"/>
  </si>
  <si>
    <r>
      <t xml:space="preserve">てん補対象企業が所在する国（地域）で発生したてん補事由により、てん補対象企業が事業不能等となる場合の損失をてん補します。
</t>
    </r>
    <r>
      <rPr>
        <sz val="9"/>
        <color rgb="FF0000FF"/>
        <rFont val="Meiryo UI"/>
        <family val="3"/>
        <charset val="128"/>
      </rPr>
      <t>てん補対象企業の所在する国（地域）以外に「主要な事業資産等」を保有しており、同資産等の所在国リスクによっててん補対象企業が事業不能等となるケースの損失のてん補を希望する場合には、必ず、別添１で同主要な事業資産等の内容と所在国を申請してください</t>
    </r>
    <r>
      <rPr>
        <sz val="9"/>
        <rFont val="Meiryo UI"/>
        <family val="3"/>
        <charset val="128"/>
      </rPr>
      <t xml:space="preserve">
</t>
    </r>
    <r>
      <rPr>
        <b/>
        <sz val="9"/>
        <rFont val="Meiryo UI"/>
        <family val="3"/>
        <charset val="128"/>
      </rPr>
      <t>＜主要な事業資産等の定義＞
不動産、設備、原材料その他の物に関する権利、鉱業権、工業所有権その他の権利又は利益であって事業の遂行上特に重要なものをいい、</t>
    </r>
    <r>
      <rPr>
        <b/>
        <sz val="9"/>
        <color rgb="FFFF0000"/>
        <rFont val="Meiryo UI"/>
        <family val="3"/>
        <charset val="128"/>
      </rPr>
      <t>再投資先企業の株式及び再投資先企業向け貸付金債権を含みます。</t>
    </r>
    <rPh sb="2" eb="7">
      <t>ポタイショウキギョウ</t>
    </rPh>
    <rPh sb="8" eb="10">
      <t>ショザイ</t>
    </rPh>
    <rPh sb="12" eb="13">
      <t>クニ</t>
    </rPh>
    <rPh sb="14" eb="16">
      <t>チイキ</t>
    </rPh>
    <rPh sb="18" eb="20">
      <t>ハッセイ</t>
    </rPh>
    <rPh sb="24" eb="27">
      <t>ポジユウ</t>
    </rPh>
    <rPh sb="33" eb="38">
      <t>ポタイショウキギョウ</t>
    </rPh>
    <rPh sb="39" eb="44">
      <t>ジギョウフノウトウ</t>
    </rPh>
    <rPh sb="47" eb="49">
      <t>バアイ</t>
    </rPh>
    <rPh sb="50" eb="52">
      <t>ソンシツ</t>
    </rPh>
    <rPh sb="55" eb="56">
      <t>ポ</t>
    </rPh>
    <phoneticPr fontId="2"/>
  </si>
  <si>
    <r>
      <t>① 再投資先企業の株式等の取扱い</t>
    </r>
    <r>
      <rPr>
        <sz val="9"/>
        <color theme="0"/>
        <rFont val="Meiryo UI"/>
        <family val="3"/>
        <charset val="128"/>
      </rPr>
      <t>（例示として、被保険投資の相手方をＡ社、再投資先企業をＢ社とします）</t>
    </r>
    <rPh sb="2" eb="6">
      <t>サイトウシサキ</t>
    </rPh>
    <rPh sb="6" eb="8">
      <t>キギョウ</t>
    </rPh>
    <rPh sb="9" eb="12">
      <t>カブシキトウ</t>
    </rPh>
    <rPh sb="13" eb="15">
      <t>トリアツカ</t>
    </rPh>
    <rPh sb="17" eb="19">
      <t>レイジ</t>
    </rPh>
    <rPh sb="23" eb="28">
      <t>ヒホケントウシ</t>
    </rPh>
    <rPh sb="29" eb="32">
      <t>アイテガタ</t>
    </rPh>
    <rPh sb="34" eb="35">
      <t>シャ</t>
    </rPh>
    <rPh sb="36" eb="42">
      <t>サイトウシサキキギョウ</t>
    </rPh>
    <rPh sb="44" eb="45">
      <t>シャ</t>
    </rPh>
    <phoneticPr fontId="2"/>
  </si>
  <si>
    <t>各々の所在国のリスクにより各々が事業不能等となる場合の各々の損失をてん補します</t>
    <rPh sb="0" eb="2">
      <t>オノオノ</t>
    </rPh>
    <rPh sb="3" eb="6">
      <t>ショザイコク</t>
    </rPh>
    <rPh sb="13" eb="15">
      <t>オノオノ</t>
    </rPh>
    <rPh sb="16" eb="18">
      <t>ジギョウ</t>
    </rPh>
    <rPh sb="18" eb="20">
      <t>フノウ</t>
    </rPh>
    <rPh sb="20" eb="21">
      <t>トウ</t>
    </rPh>
    <rPh sb="24" eb="26">
      <t>バアイ</t>
    </rPh>
    <rPh sb="27" eb="29">
      <t>オノオノ</t>
    </rPh>
    <rPh sb="30" eb="32">
      <t>ソンシツ</t>
    </rPh>
    <rPh sb="35" eb="36">
      <t>ポ</t>
    </rPh>
    <phoneticPr fontId="2"/>
  </si>
  <si>
    <t>主要な事業資産等の所在国のリスクによって同資産等が棄損し、Ａ社が事業不能等となる場合にＡ社の損失をてん補します</t>
    <rPh sb="0" eb="2">
      <t>シュヨウ</t>
    </rPh>
    <rPh sb="3" eb="8">
      <t>ジギョウシサントウ</t>
    </rPh>
    <rPh sb="9" eb="12">
      <t>ショザイコク</t>
    </rPh>
    <rPh sb="20" eb="24">
      <t>ドウシサントウ</t>
    </rPh>
    <rPh sb="25" eb="27">
      <t>キソン</t>
    </rPh>
    <rPh sb="30" eb="31">
      <t>シャ</t>
    </rPh>
    <rPh sb="32" eb="34">
      <t>ジギョウ</t>
    </rPh>
    <rPh sb="34" eb="37">
      <t>フノウトウ</t>
    </rPh>
    <rPh sb="40" eb="42">
      <t>バアイ</t>
    </rPh>
    <rPh sb="44" eb="45">
      <t>シャ</t>
    </rPh>
    <rPh sb="46" eb="48">
      <t>ソンシツ</t>
    </rPh>
    <rPh sb="51" eb="52">
      <t>ポ</t>
    </rPh>
    <phoneticPr fontId="2"/>
  </si>
  <si>
    <t>同損失をてん補するには、別添１で同事業資産等の内容と所在国を申請していただき証券に「主要な事業資産等の所在国」の記載を要します</t>
    <rPh sb="0" eb="3">
      <t>ドウソンシツ</t>
    </rPh>
    <rPh sb="6" eb="7">
      <t>ポ</t>
    </rPh>
    <rPh sb="12" eb="14">
      <t>ベッテン</t>
    </rPh>
    <rPh sb="16" eb="17">
      <t>ドウ</t>
    </rPh>
    <rPh sb="17" eb="19">
      <t>ジギョウ</t>
    </rPh>
    <rPh sb="19" eb="21">
      <t>シサン</t>
    </rPh>
    <rPh sb="21" eb="22">
      <t>トウ</t>
    </rPh>
    <rPh sb="23" eb="25">
      <t>ナイヨウ</t>
    </rPh>
    <rPh sb="26" eb="28">
      <t>ショザイ</t>
    </rPh>
    <rPh sb="28" eb="29">
      <t>コク</t>
    </rPh>
    <rPh sb="30" eb="32">
      <t>シンセイ</t>
    </rPh>
    <rPh sb="38" eb="40">
      <t>ショウケン</t>
    </rPh>
    <rPh sb="42" eb="44">
      <t>シュヨウ</t>
    </rPh>
    <rPh sb="45" eb="50">
      <t>ジギョウシサントウ</t>
    </rPh>
    <rPh sb="51" eb="54">
      <t>ショザイコク</t>
    </rPh>
    <rPh sb="56" eb="58">
      <t>キサイ</t>
    </rPh>
    <rPh sb="59" eb="60">
      <t>ヨウ</t>
    </rPh>
    <phoneticPr fontId="2"/>
  </si>
  <si>
    <t>Ａ社の保険金額に対して主要な事業資産等とＡ社のうちリスクが高い所在国の国カテゴリーに応じた保険料率が適用されます（上記ｂと同じ）</t>
    <rPh sb="1" eb="2">
      <t>シャ</t>
    </rPh>
    <rPh sb="3" eb="6">
      <t>ホケンキン</t>
    </rPh>
    <rPh sb="6" eb="7">
      <t>ガク</t>
    </rPh>
    <rPh sb="8" eb="9">
      <t>タイ</t>
    </rPh>
    <rPh sb="11" eb="13">
      <t>シュヨウ</t>
    </rPh>
    <rPh sb="14" eb="19">
      <t>ジギョウシサントウ</t>
    </rPh>
    <rPh sb="21" eb="22">
      <t>シャ</t>
    </rPh>
    <rPh sb="29" eb="30">
      <t>タカ</t>
    </rPh>
    <rPh sb="31" eb="34">
      <t>ショザイコク</t>
    </rPh>
    <rPh sb="35" eb="36">
      <t>クニ</t>
    </rPh>
    <rPh sb="42" eb="43">
      <t>オウ</t>
    </rPh>
    <rPh sb="45" eb="49">
      <t>ホケンリョウリツ</t>
    </rPh>
    <rPh sb="50" eb="52">
      <t>テキヨウ</t>
    </rPh>
    <rPh sb="57" eb="59">
      <t>ジョウキ</t>
    </rPh>
    <rPh sb="61" eb="62">
      <t>オナ</t>
    </rPh>
    <phoneticPr fontId="2"/>
  </si>
  <si>
    <t>　（ご参考）主要な事業資産等（Ｂ社を含む）の所在国がてん補対象企業Ａ社と同じ国（地域）の場合</t>
    <rPh sb="3" eb="5">
      <t>サンコウ</t>
    </rPh>
    <rPh sb="6" eb="8">
      <t>シュヨウ</t>
    </rPh>
    <rPh sb="9" eb="14">
      <t>ジギョウシサントウ</t>
    </rPh>
    <rPh sb="16" eb="17">
      <t>シャ</t>
    </rPh>
    <rPh sb="18" eb="19">
      <t>フク</t>
    </rPh>
    <rPh sb="22" eb="25">
      <t>ショザイコク</t>
    </rPh>
    <rPh sb="28" eb="33">
      <t>ポタイショウキギョウ</t>
    </rPh>
    <rPh sb="34" eb="35">
      <t>シャ</t>
    </rPh>
    <rPh sb="36" eb="37">
      <t>オナ</t>
    </rPh>
    <rPh sb="38" eb="39">
      <t>クニ</t>
    </rPh>
    <rPh sb="40" eb="42">
      <t>チイキ</t>
    </rPh>
    <rPh sb="44" eb="46">
      <t>バアイ</t>
    </rPh>
    <phoneticPr fontId="2"/>
  </si>
  <si>
    <t>主要な事業資産等が棄損したことによりＡ社が事業不能等となる場合にＡ社の損失をてん補します</t>
    <rPh sb="0" eb="2">
      <t>シュヨウ</t>
    </rPh>
    <rPh sb="3" eb="8">
      <t>ジギョウシサントウ</t>
    </rPh>
    <rPh sb="9" eb="11">
      <t>キソン</t>
    </rPh>
    <rPh sb="19" eb="20">
      <t>シャ</t>
    </rPh>
    <rPh sb="21" eb="26">
      <t>ジギョウフノウトウ</t>
    </rPh>
    <rPh sb="29" eb="31">
      <t>バアイ</t>
    </rPh>
    <rPh sb="33" eb="34">
      <t>シャ</t>
    </rPh>
    <rPh sb="35" eb="37">
      <t>ソンシツ</t>
    </rPh>
    <rPh sb="40" eb="41">
      <t>ポ</t>
    </rPh>
    <phoneticPr fontId="2"/>
  </si>
  <si>
    <t>※ Ａ社の事業不能等では、Ｂ社の事業不能等が発生している場合も想定されますが、てん補の要件はあくまでも「Ａ社の事業不能等」となります</t>
    <rPh sb="3" eb="4">
      <t>シャ</t>
    </rPh>
    <rPh sb="5" eb="10">
      <t>ジギョウフノウトウ</t>
    </rPh>
    <rPh sb="14" eb="15">
      <t>シャ</t>
    </rPh>
    <rPh sb="16" eb="21">
      <t>ジギョウフノウトウ</t>
    </rPh>
    <rPh sb="22" eb="24">
      <t>ハッセイ</t>
    </rPh>
    <rPh sb="28" eb="30">
      <t>バアイ</t>
    </rPh>
    <rPh sb="31" eb="33">
      <t>ソウテイ</t>
    </rPh>
    <rPh sb="41" eb="42">
      <t>ポ</t>
    </rPh>
    <rPh sb="43" eb="45">
      <t>ヨウケン</t>
    </rPh>
    <rPh sb="53" eb="54">
      <t>シャ</t>
    </rPh>
    <rPh sb="55" eb="57">
      <t>ジギョウ</t>
    </rPh>
    <rPh sb="57" eb="59">
      <t>フノウ</t>
    </rPh>
    <rPh sb="59" eb="60">
      <t>トウ</t>
    </rPh>
    <phoneticPr fontId="2"/>
  </si>
  <si>
    <t>■</t>
  </si>
  <si>
    <t>□</t>
  </si>
  <si>
    <t>申込人に同じ</t>
    <rPh sb="0" eb="3">
      <t>モウシコミニン</t>
    </rPh>
    <rPh sb="4" eb="5">
      <t>オナ</t>
    </rPh>
    <phoneticPr fontId="2"/>
  </si>
  <si>
    <t>被保険者に同じ</t>
    <rPh sb="0" eb="4">
      <t>ヒホケンシャ</t>
    </rPh>
    <rPh sb="5" eb="6">
      <t>オナ</t>
    </rPh>
    <phoneticPr fontId="2"/>
  </si>
  <si>
    <t>新規の投資</t>
    <rPh sb="0" eb="2">
      <t>シンキ</t>
    </rPh>
    <rPh sb="3" eb="5">
      <t>トウシ</t>
    </rPh>
    <phoneticPr fontId="2"/>
  </si>
  <si>
    <t>増資（追加投資）</t>
    <rPh sb="0" eb="2">
      <t>ゾウシ</t>
    </rPh>
    <rPh sb="3" eb="5">
      <t>ツイカ</t>
    </rPh>
    <rPh sb="5" eb="7">
      <t>トウシ</t>
    </rPh>
    <phoneticPr fontId="2"/>
  </si>
  <si>
    <t>その他</t>
    <rPh sb="2" eb="3">
      <t>タ</t>
    </rPh>
    <phoneticPr fontId="2"/>
  </si>
  <si>
    <t>新規の申込</t>
    <rPh sb="0" eb="2">
      <t>シンキ</t>
    </rPh>
    <rPh sb="3" eb="5">
      <t>モウシコミ</t>
    </rPh>
    <phoneticPr fontId="2"/>
  </si>
  <si>
    <t>期間満了更新</t>
    <rPh sb="0" eb="4">
      <t>キカンマンリョウ</t>
    </rPh>
    <rPh sb="4" eb="6">
      <t>コウシン</t>
    </rPh>
    <phoneticPr fontId="2"/>
  </si>
  <si>
    <t>中途更改</t>
    <rPh sb="0" eb="4">
      <t>チュウトコウカイ</t>
    </rPh>
    <phoneticPr fontId="2"/>
  </si>
  <si>
    <t>株式会社</t>
    <rPh sb="0" eb="4">
      <t>カブシキガイシャ</t>
    </rPh>
    <phoneticPr fontId="2"/>
  </si>
  <si>
    <t>有限会社</t>
    <rPh sb="0" eb="4">
      <t>ユウゲンガイシャ</t>
    </rPh>
    <phoneticPr fontId="2"/>
  </si>
  <si>
    <t>（</t>
    <phoneticPr fontId="2"/>
  </si>
  <si>
    <t>株式所有</t>
    <rPh sb="0" eb="4">
      <t>カブシキショユウ</t>
    </rPh>
    <phoneticPr fontId="2"/>
  </si>
  <si>
    <t>出資持分（株式でない）</t>
    <rPh sb="0" eb="4">
      <t>シュッシモチブン</t>
    </rPh>
    <rPh sb="5" eb="7">
      <t>カブシキ</t>
    </rPh>
    <phoneticPr fontId="2"/>
  </si>
  <si>
    <t>取得に要した額（送金額または額面金額）</t>
    <rPh sb="0" eb="2">
      <t>シュトク</t>
    </rPh>
    <rPh sb="3" eb="4">
      <t>ヨウ</t>
    </rPh>
    <rPh sb="6" eb="7">
      <t>ガク</t>
    </rPh>
    <rPh sb="8" eb="11">
      <t>ソウキンガク</t>
    </rPh>
    <rPh sb="14" eb="18">
      <t>ガクメンキンガク</t>
    </rPh>
    <phoneticPr fontId="2"/>
  </si>
  <si>
    <t>被保険者の財務諸表等で計上している額（プレミアムを含む場合など）</t>
    <rPh sb="0" eb="4">
      <t>ヒホケンシャ</t>
    </rPh>
    <rPh sb="5" eb="9">
      <t>ザイムショヒョウ</t>
    </rPh>
    <rPh sb="9" eb="10">
      <t>トウ</t>
    </rPh>
    <rPh sb="11" eb="13">
      <t>ケイジョウ</t>
    </rPh>
    <rPh sb="17" eb="18">
      <t>ガク</t>
    </rPh>
    <rPh sb="25" eb="26">
      <t>フク</t>
    </rPh>
    <rPh sb="27" eb="29">
      <t>バアイ</t>
    </rPh>
    <phoneticPr fontId="2"/>
  </si>
  <si>
    <t>純資産額</t>
    <rPh sb="0" eb="4">
      <t>ジュンシサンガク</t>
    </rPh>
    <phoneticPr fontId="2"/>
  </si>
  <si>
    <t>単体の財務諸表数値を採用</t>
    <rPh sb="0" eb="2">
      <t>タンタイ</t>
    </rPh>
    <rPh sb="3" eb="7">
      <t>ザイムショヒョウ</t>
    </rPh>
    <rPh sb="7" eb="9">
      <t>スウチ</t>
    </rPh>
    <rPh sb="10" eb="12">
      <t>サイヨウ</t>
    </rPh>
    <phoneticPr fontId="2"/>
  </si>
  <si>
    <t>連結の財務諸表数値を採用</t>
    <rPh sb="0" eb="2">
      <t>レンケツ</t>
    </rPh>
    <rPh sb="3" eb="7">
      <t>ザイムショヒョウ</t>
    </rPh>
    <rPh sb="7" eb="9">
      <t>スウチ</t>
    </rPh>
    <rPh sb="10" eb="12">
      <t>サイヨウ</t>
    </rPh>
    <phoneticPr fontId="2"/>
  </si>
  <si>
    <t>送金は１回のみ（予定含む）</t>
    <rPh sb="0" eb="2">
      <t>ソウキン</t>
    </rPh>
    <rPh sb="4" eb="5">
      <t>カイ</t>
    </rPh>
    <rPh sb="8" eb="10">
      <t>ヨテイ</t>
    </rPh>
    <rPh sb="10" eb="11">
      <t>フク</t>
    </rPh>
    <phoneticPr fontId="2"/>
  </si>
  <si>
    <t>送金完了</t>
    <rPh sb="0" eb="4">
      <t>ソウキンカンリョウ</t>
    </rPh>
    <phoneticPr fontId="2"/>
  </si>
  <si>
    <t>送金予定</t>
    <rPh sb="0" eb="4">
      <t>ソウキンヨテイ</t>
    </rPh>
    <phoneticPr fontId="2"/>
  </si>
  <si>
    <t>送金は複数回（予定含む）</t>
    <rPh sb="0" eb="2">
      <t>ソウキン</t>
    </rPh>
    <rPh sb="3" eb="6">
      <t>フクスウカイ</t>
    </rPh>
    <rPh sb="7" eb="9">
      <t>ヨテイ</t>
    </rPh>
    <rPh sb="9" eb="10">
      <t>フク</t>
    </rPh>
    <phoneticPr fontId="2"/>
  </si>
  <si>
    <t>証券記載</t>
    <rPh sb="0" eb="4">
      <t>ショウケンキサイ</t>
    </rPh>
    <phoneticPr fontId="2"/>
  </si>
  <si>
    <t>送金日（加重平均）</t>
    <rPh sb="0" eb="3">
      <t>ソウキンビ</t>
    </rPh>
    <rPh sb="4" eb="8">
      <t>カジュウヘイキン</t>
    </rPh>
    <phoneticPr fontId="2"/>
  </si>
  <si>
    <t>申込月1日</t>
    <rPh sb="0" eb="2">
      <t>モウシコミ</t>
    </rPh>
    <rPh sb="2" eb="3">
      <t>ツキ</t>
    </rPh>
    <rPh sb="4" eb="5">
      <t>ニチ</t>
    </rPh>
    <phoneticPr fontId="2"/>
  </si>
  <si>
    <t>送金日</t>
    <rPh sb="0" eb="3">
      <t>ソウキンビ</t>
    </rPh>
    <phoneticPr fontId="2"/>
  </si>
  <si>
    <t>現金</t>
    <rPh sb="0" eb="2">
      <t>ゲンキン</t>
    </rPh>
    <phoneticPr fontId="2"/>
  </si>
  <si>
    <t>現物出資</t>
    <rPh sb="0" eb="2">
      <t>ゲンブツ</t>
    </rPh>
    <rPh sb="2" eb="4">
      <t>シュッシ</t>
    </rPh>
    <phoneticPr fontId="2"/>
  </si>
  <si>
    <t>無し</t>
    <rPh sb="0" eb="1">
      <t>ナ</t>
    </rPh>
    <phoneticPr fontId="2"/>
  </si>
  <si>
    <t>取得済み</t>
    <rPh sb="0" eb="3">
      <t>シュトクズ</t>
    </rPh>
    <phoneticPr fontId="2"/>
  </si>
  <si>
    <t>取得予定</t>
    <rPh sb="0" eb="2">
      <t>シュトク</t>
    </rPh>
    <rPh sb="2" eb="4">
      <t>ヨテイ</t>
    </rPh>
    <phoneticPr fontId="2"/>
  </si>
  <si>
    <t>非償還型（元本のみ）</t>
    <rPh sb="0" eb="1">
      <t>ヒ</t>
    </rPh>
    <rPh sb="1" eb="4">
      <t>ショウカンガタ</t>
    </rPh>
    <rPh sb="5" eb="7">
      <t>ガンポン</t>
    </rPh>
    <phoneticPr fontId="2"/>
  </si>
  <si>
    <t>混合型（元本＋配当）</t>
    <rPh sb="0" eb="3">
      <t>コンゴウガタ</t>
    </rPh>
    <rPh sb="4" eb="6">
      <t>ガンポン</t>
    </rPh>
    <rPh sb="7" eb="9">
      <t>ハイトウ</t>
    </rPh>
    <phoneticPr fontId="2"/>
  </si>
  <si>
    <t>償還型（配当のみ）</t>
    <rPh sb="0" eb="2">
      <t>ショウカン</t>
    </rPh>
    <rPh sb="2" eb="3">
      <t>ガタ</t>
    </rPh>
    <rPh sb="4" eb="6">
      <t>ハイトウ</t>
    </rPh>
    <phoneticPr fontId="2"/>
  </si>
  <si>
    <t>収用および権利侵害リスク</t>
    <rPh sb="0" eb="2">
      <t>シュウヨウ</t>
    </rPh>
    <rPh sb="5" eb="9">
      <t>ケンリシンガイ</t>
    </rPh>
    <phoneticPr fontId="2"/>
  </si>
  <si>
    <t>戦争および不可抗力リスク</t>
    <rPh sb="0" eb="2">
      <t>センソウ</t>
    </rPh>
    <rPh sb="5" eb="9">
      <t>フカコウリョク</t>
    </rPh>
    <phoneticPr fontId="2"/>
  </si>
  <si>
    <t>送金リスク</t>
    <rPh sb="0" eb="2">
      <t>ソウキン</t>
    </rPh>
    <phoneticPr fontId="2"/>
  </si>
  <si>
    <t>定額（建値）→</t>
    <rPh sb="0" eb="2">
      <t>テイガク</t>
    </rPh>
    <rPh sb="3" eb="5">
      <t>タテネ</t>
    </rPh>
    <phoneticPr fontId="2"/>
  </si>
  <si>
    <t>定率（％）→</t>
    <rPh sb="0" eb="2">
      <t>テイリツ</t>
    </rPh>
    <phoneticPr fontId="2"/>
  </si>
  <si>
    <t>被保険投資の相手方</t>
    <rPh sb="0" eb="3">
      <t>ヒホケン</t>
    </rPh>
    <rPh sb="3" eb="5">
      <t>トウシ</t>
    </rPh>
    <rPh sb="6" eb="9">
      <t>アイテガタ</t>
    </rPh>
    <phoneticPr fontId="2"/>
  </si>
  <si>
    <t>再投資先企業（複数の場合も含む）</t>
    <rPh sb="0" eb="4">
      <t>サイトウシサキ</t>
    </rPh>
    <rPh sb="4" eb="6">
      <t>キギョウ</t>
    </rPh>
    <rPh sb="7" eb="9">
      <t>フクスウ</t>
    </rPh>
    <rPh sb="10" eb="12">
      <t>バアイ</t>
    </rPh>
    <rPh sb="13" eb="14">
      <t>フク</t>
    </rPh>
    <phoneticPr fontId="2"/>
  </si>
  <si>
    <t>被保険投資の相手方と再投資先企業（同上）</t>
    <rPh sb="0" eb="1">
      <t>コウム</t>
    </rPh>
    <rPh sb="1" eb="3">
      <t>ホケン</t>
    </rPh>
    <rPh sb="3" eb="5">
      <t>トウシ</t>
    </rPh>
    <rPh sb="6" eb="9">
      <t>アイテガタ</t>
    </rPh>
    <rPh sb="10" eb="14">
      <t>サイトウシサキ</t>
    </rPh>
    <rPh sb="14" eb="16">
      <t>キギョウ</t>
    </rPh>
    <rPh sb="17" eb="19">
      <t>ドウジョウ</t>
    </rPh>
    <phoneticPr fontId="2"/>
  </si>
  <si>
    <t>上記に該当する主要な事業資産等はない又はてん補を希望しない</t>
    <rPh sb="0" eb="2">
      <t>ジョウキ</t>
    </rPh>
    <rPh sb="3" eb="5">
      <t>ガイトウ</t>
    </rPh>
    <rPh sb="7" eb="9">
      <t>シュヨウ</t>
    </rPh>
    <rPh sb="10" eb="12">
      <t>ジギョウ</t>
    </rPh>
    <rPh sb="12" eb="15">
      <t>シサントウ</t>
    </rPh>
    <rPh sb="18" eb="19">
      <t>マタ</t>
    </rPh>
    <rPh sb="22" eb="23">
      <t>ポ</t>
    </rPh>
    <rPh sb="24" eb="26">
      <t>キボウ</t>
    </rPh>
    <phoneticPr fontId="2"/>
  </si>
  <si>
    <t>上記に該当する主要な事業資産等を保有しておりてん補を希望する</t>
    <rPh sb="0" eb="2">
      <t>ジョウキ</t>
    </rPh>
    <rPh sb="3" eb="5">
      <t>ガイトウ</t>
    </rPh>
    <rPh sb="7" eb="9">
      <t>シュヨウ</t>
    </rPh>
    <rPh sb="10" eb="12">
      <t>ジギョウ</t>
    </rPh>
    <rPh sb="12" eb="15">
      <t>シサントウ</t>
    </rPh>
    <rPh sb="16" eb="18">
      <t>ホユウ</t>
    </rPh>
    <rPh sb="24" eb="25">
      <t>ポ</t>
    </rPh>
    <rPh sb="26" eb="28">
      <t>キボウ</t>
    </rPh>
    <phoneticPr fontId="2"/>
  </si>
  <si>
    <t>契約違反リスク特約</t>
    <rPh sb="0" eb="2">
      <t>ケイヤク</t>
    </rPh>
    <rPh sb="2" eb="4">
      <t>イハン</t>
    </rPh>
    <rPh sb="7" eb="9">
      <t>トクヤク</t>
    </rPh>
    <phoneticPr fontId="2"/>
  </si>
  <si>
    <t>事業拠点等特約→同特約申請書（様式26）をご提出願います</t>
    <rPh sb="0" eb="2">
      <t>ジギョウ</t>
    </rPh>
    <rPh sb="2" eb="4">
      <t>キョテン</t>
    </rPh>
    <rPh sb="4" eb="5">
      <t>トウ</t>
    </rPh>
    <rPh sb="5" eb="7">
      <t>トクヤク</t>
    </rPh>
    <rPh sb="8" eb="9">
      <t>ドウ</t>
    </rPh>
    <rPh sb="9" eb="11">
      <t>トクヤク</t>
    </rPh>
    <rPh sb="11" eb="14">
      <t>シンセイショ</t>
    </rPh>
    <rPh sb="15" eb="17">
      <t>ヨウシキ</t>
    </rPh>
    <rPh sb="22" eb="24">
      <t>テイシュツ</t>
    </rPh>
    <rPh sb="24" eb="25">
      <t>ネガ</t>
    </rPh>
    <phoneticPr fontId="2"/>
  </si>
  <si>
    <t>）</t>
    <phoneticPr fontId="2"/>
  </si>
  <si>
    <t>有り→内容を記載してください</t>
    <rPh sb="0" eb="1">
      <t>ア</t>
    </rPh>
    <rPh sb="3" eb="5">
      <t>ナイヨウ</t>
    </rPh>
    <rPh sb="6" eb="8">
      <t>キサイ</t>
    </rPh>
    <phoneticPr fontId="2"/>
  </si>
  <si>
    <t>有り→重要な事実の内容を書面等でご提出願います（重要な事実は末尾を参照ください）</t>
    <rPh sb="0" eb="1">
      <t>ア</t>
    </rPh>
    <rPh sb="3" eb="5">
      <t>ジュウヨウ</t>
    </rPh>
    <rPh sb="6" eb="8">
      <t>ジジツ</t>
    </rPh>
    <rPh sb="9" eb="11">
      <t>ナイヨウ</t>
    </rPh>
    <rPh sb="12" eb="15">
      <t>ショメントウ</t>
    </rPh>
    <rPh sb="17" eb="19">
      <t>テイシュツ</t>
    </rPh>
    <rPh sb="19" eb="20">
      <t>ネガ</t>
    </rPh>
    <rPh sb="24" eb="26">
      <t>ジュウヨウ</t>
    </rPh>
    <rPh sb="27" eb="29">
      <t>ジジツ</t>
    </rPh>
    <rPh sb="30" eb="32">
      <t>マツビ</t>
    </rPh>
    <rPh sb="33" eb="35">
      <t>サンショウ</t>
    </rPh>
    <phoneticPr fontId="2"/>
  </si>
  <si>
    <t>有り→結合の方法を選択し対象となる証券番号を記入してください</t>
    <rPh sb="0" eb="1">
      <t>ア</t>
    </rPh>
    <rPh sb="3" eb="5">
      <t>ケツゴウ</t>
    </rPh>
    <rPh sb="6" eb="8">
      <t>ホウホウ</t>
    </rPh>
    <rPh sb="9" eb="11">
      <t>センタク</t>
    </rPh>
    <rPh sb="12" eb="14">
      <t>タイショウ</t>
    </rPh>
    <rPh sb="17" eb="21">
      <t>ショウケンバンゴウ</t>
    </rPh>
    <rPh sb="22" eb="24">
      <t>キニュウ</t>
    </rPh>
    <phoneticPr fontId="2"/>
  </si>
  <si>
    <t>なし</t>
    <phoneticPr fontId="2"/>
  </si>
  <si>
    <t>有り</t>
    <rPh sb="0" eb="1">
      <t>ア</t>
    </rPh>
    <phoneticPr fontId="2"/>
  </si>
  <si>
    <t>（参考）　保険金額</t>
    <phoneticPr fontId="2"/>
  </si>
  <si>
    <t>【演算】</t>
    <rPh sb="1" eb="3">
      <t>エンザン</t>
    </rPh>
    <phoneticPr fontId="2"/>
  </si>
  <si>
    <t>円</t>
    <rPh sb="0" eb="1">
      <t>エン</t>
    </rPh>
    <phoneticPr fontId="2"/>
  </si>
  <si>
    <t>（参考）保険金額：</t>
    <phoneticPr fontId="2"/>
  </si>
  <si>
    <t xml:space="preserve"> ③ 今回引受ける対価の額：</t>
    <phoneticPr fontId="2"/>
  </si>
  <si>
    <t>上記③に付保率を乗じた金額を演算します。ただし、再投資先企業のみをてん補対象企業とする場合には表示されません</t>
    <rPh sb="24" eb="28">
      <t>サイトウシサキ</t>
    </rPh>
    <rPh sb="28" eb="30">
      <t>キギョウ</t>
    </rPh>
    <rPh sb="35" eb="36">
      <t>ホ</t>
    </rPh>
    <rPh sb="36" eb="38">
      <t>タイショウ</t>
    </rPh>
    <rPh sb="38" eb="40">
      <t>キギョウ</t>
    </rPh>
    <rPh sb="43" eb="45">
      <t>バアイ</t>
    </rPh>
    <rPh sb="47" eb="49">
      <t>ヒョウジ</t>
    </rPh>
    <phoneticPr fontId="2"/>
  </si>
  <si>
    <t>４．以下の「告知事項」および「再保険会社等への情報提供について」をご確認ください。</t>
    <phoneticPr fontId="2"/>
  </si>
  <si>
    <t>３．保険金請求時の損失額算定は、保険金額の設定に用いた企業の財務諸表等に基づき実施いたしますのでご留意ください。</t>
    <rPh sb="2" eb="4">
      <t>ホケン</t>
    </rPh>
    <rPh sb="4" eb="5">
      <t>キン</t>
    </rPh>
    <rPh sb="5" eb="7">
      <t>セイキュウ</t>
    </rPh>
    <rPh sb="7" eb="8">
      <t>ジ</t>
    </rPh>
    <rPh sb="9" eb="12">
      <t>ソンシツガク</t>
    </rPh>
    <rPh sb="12" eb="14">
      <t>サンテイ</t>
    </rPh>
    <rPh sb="16" eb="18">
      <t>ホケン</t>
    </rPh>
    <rPh sb="18" eb="20">
      <t>キンガク</t>
    </rPh>
    <rPh sb="21" eb="23">
      <t>セッテイ</t>
    </rPh>
    <rPh sb="24" eb="25">
      <t>モチ</t>
    </rPh>
    <rPh sb="27" eb="29">
      <t>キギョウ</t>
    </rPh>
    <rPh sb="30" eb="35">
      <t>ザイムショヒョウトウ</t>
    </rPh>
    <rPh sb="36" eb="37">
      <t>モト</t>
    </rPh>
    <rPh sb="39" eb="41">
      <t>ジッシ</t>
    </rPh>
    <rPh sb="49" eb="51">
      <t>リュウイ</t>
    </rPh>
    <phoneticPr fontId="2"/>
  </si>
  <si>
    <t>YYYY/MM/DD</t>
    <phoneticPr fontId="2"/>
  </si>
  <si>
    <t>有り→担保権設定承諾申請書又は質権等設定承諾申請書をご提出願います</t>
    <rPh sb="0" eb="1">
      <t>ア</t>
    </rPh>
    <rPh sb="3" eb="6">
      <t>タンポケン</t>
    </rPh>
    <rPh sb="6" eb="8">
      <t>セッテイ</t>
    </rPh>
    <rPh sb="8" eb="10">
      <t>ショウダク</t>
    </rPh>
    <rPh sb="10" eb="13">
      <t>シンセイショ</t>
    </rPh>
    <rPh sb="13" eb="14">
      <t>マタ</t>
    </rPh>
    <rPh sb="15" eb="17">
      <t>シチケン</t>
    </rPh>
    <rPh sb="17" eb="18">
      <t>トウ</t>
    </rPh>
    <rPh sb="18" eb="22">
      <t>セッテイショウダク</t>
    </rPh>
    <rPh sb="22" eb="25">
      <t>シンセイショ</t>
    </rPh>
    <rPh sb="27" eb="29">
      <t>テイシュツ</t>
    </rPh>
    <rPh sb="29" eb="30">
      <t>ネガ</t>
    </rPh>
    <phoneticPr fontId="2"/>
  </si>
  <si>
    <t>B社の保険金額にB国の保険料率、A社の保険金額からB社分を除いた差額にA国の保険料率が適用されます（保険料率等に関する規程［9］4-(3)）</t>
    <rPh sb="1" eb="2">
      <t>シャ</t>
    </rPh>
    <rPh sb="3" eb="5">
      <t>ホケン</t>
    </rPh>
    <rPh sb="5" eb="6">
      <t>キン</t>
    </rPh>
    <rPh sb="6" eb="7">
      <t>ガク</t>
    </rPh>
    <rPh sb="9" eb="10">
      <t>コク</t>
    </rPh>
    <rPh sb="11" eb="15">
      <t>ホケンリョウリツ</t>
    </rPh>
    <rPh sb="17" eb="18">
      <t>シャ</t>
    </rPh>
    <rPh sb="19" eb="21">
      <t>ホケン</t>
    </rPh>
    <rPh sb="21" eb="22">
      <t>キン</t>
    </rPh>
    <rPh sb="22" eb="23">
      <t>ガク</t>
    </rPh>
    <rPh sb="26" eb="27">
      <t>シャ</t>
    </rPh>
    <rPh sb="27" eb="28">
      <t>ブン</t>
    </rPh>
    <rPh sb="29" eb="30">
      <t>ノゾ</t>
    </rPh>
    <rPh sb="32" eb="34">
      <t>サガク</t>
    </rPh>
    <rPh sb="36" eb="37">
      <t>クニ</t>
    </rPh>
    <rPh sb="38" eb="41">
      <t>ホケンリョウ</t>
    </rPh>
    <rPh sb="41" eb="42">
      <t>リツ</t>
    </rPh>
    <rPh sb="43" eb="45">
      <t>テキヨウ</t>
    </rPh>
    <rPh sb="50" eb="54">
      <t>ホケンリョウリツ</t>
    </rPh>
    <rPh sb="54" eb="55">
      <t>トウ</t>
    </rPh>
    <rPh sb="56" eb="57">
      <t>カン</t>
    </rPh>
    <rPh sb="59" eb="61">
      <t>キテイ</t>
    </rPh>
    <phoneticPr fontId="2"/>
  </si>
  <si>
    <t>Ａ社の保険金額を上限として、A国とB国のうちリスクが高い所在国の国カテゴリーに応じた保険料率が適用されます（同規程［9］4－(2)）</t>
    <rPh sb="1" eb="2">
      <t>シャ</t>
    </rPh>
    <rPh sb="3" eb="5">
      <t>ホケン</t>
    </rPh>
    <rPh sb="5" eb="7">
      <t>キンガク</t>
    </rPh>
    <rPh sb="8" eb="10">
      <t>ジョウゲン</t>
    </rPh>
    <rPh sb="15" eb="16">
      <t>コク</t>
    </rPh>
    <rPh sb="18" eb="19">
      <t>コク</t>
    </rPh>
    <rPh sb="26" eb="27">
      <t>タカ</t>
    </rPh>
    <rPh sb="28" eb="31">
      <t>ショザイコク</t>
    </rPh>
    <rPh sb="32" eb="33">
      <t>クニ</t>
    </rPh>
    <rPh sb="39" eb="40">
      <t>オウ</t>
    </rPh>
    <rPh sb="42" eb="46">
      <t>ホケンリョウリツ</t>
    </rPh>
    <rPh sb="47" eb="49">
      <t>テキヨウ</t>
    </rPh>
    <rPh sb="54" eb="55">
      <t>ドウ</t>
    </rPh>
    <phoneticPr fontId="2"/>
  </si>
  <si>
    <t>保険申込の際には、申込日を記入したうえでPDFファイルにて電子申請いただくとともに、本Excelファイルもご提出ください</t>
    <rPh sb="29" eb="33">
      <t>デンシシンセイ</t>
    </rPh>
    <rPh sb="42" eb="43">
      <t>ホン</t>
    </rPh>
    <phoneticPr fontId="2"/>
  </si>
  <si>
    <t>※ 本ファイルにご記入いただいた内容をシステムにデータ取込みするため、確定した本ファイルもメール等でご提出をお願いします</t>
    <rPh sb="39" eb="40">
      <t>ホン</t>
    </rPh>
    <phoneticPr fontId="2"/>
  </si>
  <si>
    <t>＜再保険会社等への情報提供について＞</t>
  </si>
  <si>
    <t>事業会社の事業内容ではなく、貴社投資の動機、目的、事業展開の方針等を記入してください</t>
    <rPh sb="0" eb="2">
      <t>ジギョウ</t>
    </rPh>
    <rPh sb="2" eb="4">
      <t>ガイシャ</t>
    </rPh>
    <rPh sb="5" eb="7">
      <t>ジギョウ</t>
    </rPh>
    <rPh sb="7" eb="9">
      <t>ナイヨウ</t>
    </rPh>
    <rPh sb="14" eb="16">
      <t>キシャ</t>
    </rPh>
    <rPh sb="16" eb="18">
      <t>トウシ</t>
    </rPh>
    <rPh sb="19" eb="21">
      <t>ドウキ</t>
    </rPh>
    <rPh sb="22" eb="24">
      <t>モクテキ</t>
    </rPh>
    <rPh sb="25" eb="27">
      <t>ジギョウ</t>
    </rPh>
    <rPh sb="27" eb="29">
      <t>テンカイ</t>
    </rPh>
    <rPh sb="30" eb="32">
      <t>ホウシン</t>
    </rPh>
    <rPh sb="32" eb="33">
      <t>トウ</t>
    </rPh>
    <rPh sb="34" eb="36">
      <t>キニュウ</t>
    </rPh>
    <phoneticPr fontId="2"/>
  </si>
  <si>
    <t>投資先国は貴社が直接投資する企業の所在国を、事業地国は保険対象となる投資の最終投資先である企業が事業を行う国を記入してください</t>
    <rPh sb="0" eb="3">
      <t>トウシサキ</t>
    </rPh>
    <rPh sb="3" eb="4">
      <t>コク</t>
    </rPh>
    <rPh sb="5" eb="7">
      <t>キシャ</t>
    </rPh>
    <rPh sb="8" eb="10">
      <t>チョクセツ</t>
    </rPh>
    <rPh sb="10" eb="12">
      <t>トウシ</t>
    </rPh>
    <rPh sb="14" eb="16">
      <t>キギョウ</t>
    </rPh>
    <rPh sb="17" eb="19">
      <t>ショザイ</t>
    </rPh>
    <rPh sb="19" eb="20">
      <t>クニ</t>
    </rPh>
    <rPh sb="22" eb="24">
      <t>ジギョウ</t>
    </rPh>
    <rPh sb="24" eb="26">
      <t>チコク</t>
    </rPh>
    <rPh sb="27" eb="29">
      <t>ホケン</t>
    </rPh>
    <rPh sb="29" eb="31">
      <t>タイショウ</t>
    </rPh>
    <rPh sb="34" eb="36">
      <t>トウシ</t>
    </rPh>
    <rPh sb="37" eb="39">
      <t>サイシュウ</t>
    </rPh>
    <rPh sb="39" eb="41">
      <t>トウシ</t>
    </rPh>
    <rPh sb="41" eb="42">
      <t>サキ</t>
    </rPh>
    <rPh sb="45" eb="47">
      <t>キギョウ</t>
    </rPh>
    <rPh sb="48" eb="50">
      <t>ジギョウ</t>
    </rPh>
    <rPh sb="51" eb="52">
      <t>オコナ</t>
    </rPh>
    <rPh sb="53" eb="54">
      <t>クニ</t>
    </rPh>
    <rPh sb="55" eb="57">
      <t>キニュウ</t>
    </rPh>
    <phoneticPr fontId="2"/>
  </si>
  <si>
    <t>本申込書および重要事項説明書により契約内容が意向に沿ったものであることを確認し、海外投資（株式等）約款および特約の規定等が適用されることを承認のうえ保険契約を申込みます。
※ 確認内容には、再保険会社等への案件情報の提供に係る事前協議依頼書の提出の要否を含みます。また、内諾手続きを行った案件は、規定等に右記の内諾書を含みます。（XXXX年XX月XX日付内諾番号XX-XXXXXX）</t>
    <rPh sb="0" eb="1">
      <t>ホン</t>
    </rPh>
    <rPh sb="1" eb="4">
      <t>モウシコミショ</t>
    </rPh>
    <rPh sb="7" eb="11">
      <t>ジュウヨウジコウ</t>
    </rPh>
    <rPh sb="11" eb="14">
      <t>セツメイショ</t>
    </rPh>
    <rPh sb="17" eb="21">
      <t>ケイヤクナイヨウ</t>
    </rPh>
    <rPh sb="22" eb="24">
      <t>イコウ</t>
    </rPh>
    <rPh sb="25" eb="26">
      <t>ソ</t>
    </rPh>
    <rPh sb="36" eb="38">
      <t>カクニン</t>
    </rPh>
    <rPh sb="40" eb="42">
      <t>カイガイ</t>
    </rPh>
    <rPh sb="76" eb="78">
      <t>ケイヤク</t>
    </rPh>
    <rPh sb="88" eb="92">
      <t>カクニンナイヨウ</t>
    </rPh>
    <rPh sb="111" eb="112">
      <t>カカ</t>
    </rPh>
    <rPh sb="124" eb="126">
      <t>ヨウヒ</t>
    </rPh>
    <rPh sb="127" eb="128">
      <t>フク</t>
    </rPh>
    <rPh sb="155" eb="158">
      <t>ナイダクショ</t>
    </rPh>
    <phoneticPr fontId="2"/>
  </si>
  <si>
    <t>証券記載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</si>
</sst>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0;&quot;▲ &quot;#,##0"/>
    <numFmt numFmtId="177" formatCode="yyyy&quot;年&quot;m&quot;月&quot;d&quot;日&quot;;@"/>
    <numFmt numFmtId="178" formatCode="#,##0.00;&quot;▲ &quot;#,##0.00"/>
    <numFmt numFmtId="179" formatCode="yy&quot;年&quot;m&quot;月&quot;d&quot;日&quot;"/>
    <numFmt numFmtId="180" formatCode="yy&quot;年&quot;m&quot;月&quot;"/>
    <numFmt numFmtId="181" formatCode="0.000%"/>
    <numFmt numFmtId="182" formatCode="0.0%"/>
    <numFmt numFmtId="183" formatCode="#,##0&quot;月&quot;"/>
    <numFmt numFmtId="184" formatCode="0&quot;回&quot;&quot;目&quot;"/>
    <numFmt numFmtId="185" formatCode="0.0000;&quot;▲ &quot;0.0000"/>
    <numFmt numFmtId="186" formatCode="0_ "/>
    <numFmt numFmtId="187" formatCode="#,##0.0000;&quot;▲ &quot;#,##0.0000"/>
    <numFmt numFmtId="188" formatCode="#,##0.000;&quot;▲ &quot;#,##0.000"/>
    <numFmt numFmtId="189" formatCode="#,##0.0;&quot;▲ &quot;#,##0.0"/>
    <numFmt numFmtId="190" formatCode="#,##0.00&quot; USD&quot;"/>
    <numFmt numFmtId="191" formatCode="#,##0&quot; 円&quot;"/>
    <numFmt numFmtId="192" formatCode="#,##0.00&quot; 円/㌦&quot;"/>
    <numFmt numFmtId="193" formatCode="yyyy/m/d;@"/>
    <numFmt numFmtId="194" formatCode="yyyy/mm/dd"/>
    <numFmt numFmtId="195" formatCode="0.000;&quot;▲ &quot;0.000"/>
    <numFmt numFmtId="196" formatCode="_ * ##0.00_ ;_ * \-0.00_ ;_ * &quot;--&quot;_ ;_ @_ "/>
    <numFmt numFmtId="197" formatCode="&quot;&quot;"/>
    <numFmt numFmtId="198" formatCode="#,##0_ "/>
  </numFmts>
  <fonts count="94">
    <font>
      <sz val="11"/>
      <name val="ＭＳ Ｐゴシック"/>
      <family val="3"/>
      <charset val="128"/>
    </font>
    <font>
      <b/>
      <sz val="12"/>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9"/>
      <color indexed="10"/>
      <name val="ＭＳ Ｐゴシック"/>
      <family val="3"/>
      <charset val="128"/>
    </font>
    <font>
      <b/>
      <sz val="9"/>
      <name val="ＭＳ Ｐゴシック"/>
      <family val="3"/>
      <charset val="128"/>
    </font>
    <font>
      <sz val="9"/>
      <color indexed="81"/>
      <name val="ＭＳ Ｐゴシック"/>
      <family val="3"/>
      <charset val="128"/>
    </font>
    <font>
      <b/>
      <sz val="8"/>
      <name val="ＭＳ Ｐゴシック"/>
      <family val="3"/>
      <charset val="128"/>
    </font>
    <font>
      <sz val="9"/>
      <name val="Meiryo UI"/>
      <family val="3"/>
      <charset val="128"/>
    </font>
    <font>
      <sz val="13"/>
      <name val="ＭＳ Ｐゴシック"/>
      <family val="3"/>
      <charset val="128"/>
    </font>
    <font>
      <u/>
      <sz val="13"/>
      <name val="ＭＳ Ｐゴシック"/>
      <family val="3"/>
      <charset val="128"/>
    </font>
    <font>
      <sz val="9.5"/>
      <name val="ＭＳ Ｐゴシック"/>
      <family val="3"/>
      <charset val="128"/>
    </font>
    <font>
      <sz val="11"/>
      <name val="Meiryo UI"/>
      <family val="3"/>
      <charset val="128"/>
    </font>
    <font>
      <sz val="10"/>
      <name val="Meiryo UI"/>
      <family val="3"/>
      <charset val="128"/>
    </font>
    <font>
      <sz val="9"/>
      <color indexed="8"/>
      <name val="Meiryo UI"/>
      <family val="3"/>
      <charset val="128"/>
    </font>
    <font>
      <b/>
      <sz val="10"/>
      <name val="Meiryo UI"/>
      <family val="3"/>
      <charset val="128"/>
    </font>
    <font>
      <b/>
      <sz val="9"/>
      <name val="Meiryo UI"/>
      <family val="3"/>
      <charset val="128"/>
    </font>
    <font>
      <b/>
      <sz val="16"/>
      <name val="ＭＳ Ｐゴシック"/>
      <family val="3"/>
      <charset val="128"/>
    </font>
    <font>
      <sz val="6"/>
      <name val="ＭＳ Ｐゴシック"/>
      <family val="3"/>
      <charset val="128"/>
    </font>
    <font>
      <b/>
      <u/>
      <sz val="16"/>
      <name val="ＭＳ Ｐゴシック"/>
      <family val="3"/>
      <charset val="128"/>
    </font>
    <font>
      <b/>
      <u/>
      <sz val="10"/>
      <name val="ＭＳ Ｐゴシック"/>
      <family val="3"/>
      <charset val="128"/>
    </font>
    <font>
      <b/>
      <u/>
      <sz val="16"/>
      <name val="Meiryo UI"/>
      <family val="3"/>
      <charset val="128"/>
    </font>
    <font>
      <b/>
      <u/>
      <sz val="10"/>
      <name val="Meiryo UI"/>
      <family val="3"/>
      <charset val="128"/>
    </font>
    <font>
      <sz val="16"/>
      <name val="ＭＳ Ｐゴシック"/>
      <family val="3"/>
      <charset val="128"/>
    </font>
    <font>
      <sz val="12"/>
      <name val="ＭＳ Ｐゴシック"/>
      <family val="3"/>
      <charset val="128"/>
    </font>
    <font>
      <strike/>
      <sz val="9"/>
      <name val="ＭＳ Ｐゴシック"/>
      <family val="3"/>
      <charset val="128"/>
    </font>
    <font>
      <b/>
      <sz val="11"/>
      <name val="Meiryo UI"/>
      <family val="3"/>
      <charset val="128"/>
    </font>
    <font>
      <sz val="6"/>
      <name val="ＭＳ Ｐゴシック"/>
      <family val="3"/>
      <charset val="128"/>
    </font>
    <font>
      <b/>
      <sz val="11"/>
      <name val="ＭＳ Ｐゴシック"/>
      <family val="3"/>
      <charset val="128"/>
    </font>
    <font>
      <sz val="7.5"/>
      <name val="ＭＳ Ｐゴシック"/>
      <family val="3"/>
      <charset val="128"/>
    </font>
    <font>
      <b/>
      <sz val="8"/>
      <color indexed="8"/>
      <name val="ＭＳ Ｐゴシック"/>
      <family val="3"/>
      <charset val="128"/>
    </font>
    <font>
      <u/>
      <sz val="11"/>
      <color theme="10"/>
      <name val="ＭＳ Ｐゴシック"/>
      <family val="3"/>
      <charset val="128"/>
    </font>
    <font>
      <sz val="9"/>
      <color theme="0"/>
      <name val="ＭＳ Ｐゴシック"/>
      <family val="3"/>
      <charset val="128"/>
    </font>
    <font>
      <sz val="11"/>
      <color rgb="FF0000FF"/>
      <name val="ＭＳ Ｐゴシック"/>
      <family val="3"/>
      <charset val="128"/>
    </font>
    <font>
      <sz val="9"/>
      <color theme="1"/>
      <name val="ＭＳ Ｐゴシック"/>
      <family val="3"/>
      <charset val="128"/>
    </font>
    <font>
      <sz val="9"/>
      <color rgb="FF0000FF"/>
      <name val="ＭＳ Ｐゴシック"/>
      <family val="3"/>
      <charset val="128"/>
    </font>
    <font>
      <sz val="9"/>
      <color rgb="FFFF0000"/>
      <name val="ＭＳ Ｐゴシック"/>
      <family val="3"/>
      <charset val="128"/>
    </font>
    <font>
      <b/>
      <sz val="9"/>
      <color theme="1"/>
      <name val="ＭＳ Ｐゴシック"/>
      <family val="3"/>
      <charset val="128"/>
    </font>
    <font>
      <sz val="8"/>
      <color rgb="FFFF0000"/>
      <name val="ＭＳ Ｐゴシック"/>
      <family val="3"/>
      <charset val="128"/>
    </font>
    <font>
      <sz val="8"/>
      <color rgb="FF0000FF"/>
      <name val="ＭＳ Ｐゴシック"/>
      <family val="3"/>
      <charset val="128"/>
    </font>
    <font>
      <sz val="8"/>
      <color theme="1"/>
      <name val="ＭＳ Ｐゴシック"/>
      <family val="3"/>
      <charset val="128"/>
    </font>
    <font>
      <sz val="8"/>
      <color theme="0"/>
      <name val="ＭＳ Ｐゴシック"/>
      <family val="3"/>
      <charset val="128"/>
    </font>
    <font>
      <b/>
      <sz val="9"/>
      <color rgb="FF0000FF"/>
      <name val="ＭＳ Ｐゴシック"/>
      <family val="3"/>
      <charset val="128"/>
    </font>
    <font>
      <sz val="12"/>
      <color rgb="FF0000FF"/>
      <name val="ＭＳ Ｐゴシック"/>
      <family val="3"/>
      <charset val="128"/>
    </font>
    <font>
      <sz val="10"/>
      <color rgb="FF0000FF"/>
      <name val="ＭＳ Ｐゴシック"/>
      <family val="3"/>
      <charset val="128"/>
    </font>
    <font>
      <sz val="10"/>
      <color theme="0"/>
      <name val="ＭＳ Ｐゴシック"/>
      <family val="3"/>
      <charset val="128"/>
    </font>
    <font>
      <b/>
      <sz val="9"/>
      <color rgb="FFFF0000"/>
      <name val="ＭＳ Ｐゴシック"/>
      <family val="3"/>
      <charset val="128"/>
    </font>
    <font>
      <sz val="10"/>
      <color rgb="FF000000"/>
      <name val="ＭＳ Ｐゴシック"/>
      <family val="3"/>
      <charset val="128"/>
    </font>
    <font>
      <sz val="11"/>
      <color theme="1"/>
      <name val="Meiryo UI"/>
      <family val="3"/>
      <charset val="128"/>
    </font>
    <font>
      <sz val="10"/>
      <color theme="1"/>
      <name val="Meiryo UI"/>
      <family val="3"/>
      <charset val="128"/>
    </font>
    <font>
      <sz val="10"/>
      <color rgb="FFFF0000"/>
      <name val="Meiryo UI"/>
      <family val="3"/>
      <charset val="128"/>
    </font>
    <font>
      <sz val="9"/>
      <color theme="1"/>
      <name val="Meiryo UI"/>
      <family val="3"/>
      <charset val="128"/>
    </font>
    <font>
      <b/>
      <sz val="10"/>
      <color theme="1"/>
      <name val="Meiryo UI"/>
      <family val="3"/>
      <charset val="128"/>
    </font>
    <font>
      <u/>
      <sz val="9"/>
      <color theme="1"/>
      <name val="Meiryo UI"/>
      <family val="3"/>
      <charset val="128"/>
    </font>
    <font>
      <sz val="9"/>
      <color rgb="FF0000FF"/>
      <name val="Meiryo UI"/>
      <family val="3"/>
      <charset val="128"/>
    </font>
    <font>
      <sz val="10"/>
      <color theme="1"/>
      <name val="ＭＳ Ｐゴシック"/>
      <family val="3"/>
      <charset val="128"/>
    </font>
    <font>
      <sz val="10"/>
      <color rgb="FFFF0000"/>
      <name val="ＭＳ Ｐゴシック"/>
      <family val="3"/>
      <charset val="128"/>
    </font>
    <font>
      <b/>
      <sz val="11"/>
      <color theme="1"/>
      <name val="Meiryo UI"/>
      <family val="3"/>
      <charset val="128"/>
    </font>
    <font>
      <b/>
      <sz val="9"/>
      <color theme="1"/>
      <name val="Meiryo UI"/>
      <family val="3"/>
      <charset val="128"/>
    </font>
    <font>
      <u/>
      <sz val="9"/>
      <color theme="10"/>
      <name val="Meiryo UI"/>
      <family val="3"/>
      <charset val="128"/>
    </font>
    <font>
      <sz val="9"/>
      <color theme="0"/>
      <name val="Meiryo UI"/>
      <family val="3"/>
      <charset val="128"/>
    </font>
    <font>
      <b/>
      <sz val="11"/>
      <color rgb="FF0000FF"/>
      <name val="Meiryo UI"/>
      <family val="3"/>
      <charset val="128"/>
    </font>
    <font>
      <sz val="11"/>
      <color theme="0"/>
      <name val="Meiryo UI"/>
      <family val="3"/>
      <charset val="128"/>
    </font>
    <font>
      <sz val="12"/>
      <color rgb="FFFF0000"/>
      <name val="ＭＳ Ｐゴシック"/>
      <family val="3"/>
      <charset val="128"/>
    </font>
    <font>
      <sz val="9"/>
      <color rgb="FFFF0000"/>
      <name val="Meiryo UI"/>
      <family val="3"/>
      <charset val="128"/>
    </font>
    <font>
      <u/>
      <sz val="11"/>
      <color theme="10"/>
      <name val="Meiryo UI"/>
      <family val="3"/>
      <charset val="128"/>
    </font>
    <font>
      <sz val="10"/>
      <color rgb="FF0000FF"/>
      <name val="Meiryo UI"/>
      <family val="3"/>
      <charset val="128"/>
    </font>
    <font>
      <b/>
      <sz val="9"/>
      <color theme="0"/>
      <name val="Meiryo UI"/>
      <family val="3"/>
      <charset val="128"/>
    </font>
    <font>
      <sz val="10"/>
      <name val="ＭＳ Ｐゴシック"/>
      <family val="3"/>
      <charset val="128"/>
      <scheme val="minor"/>
    </font>
    <font>
      <b/>
      <sz val="10"/>
      <color theme="7" tint="-0.249977111117893"/>
      <name val="ＭＳ Ｐゴシック"/>
      <family val="3"/>
      <charset val="128"/>
    </font>
    <font>
      <sz val="11"/>
      <color theme="1"/>
      <name val="ＭＳ Ｐゴシック"/>
      <family val="3"/>
      <charset val="128"/>
    </font>
    <font>
      <sz val="10"/>
      <color theme="1"/>
      <name val="ＭＳ Ｐゴシック"/>
      <family val="3"/>
      <charset val="128"/>
      <scheme val="minor"/>
    </font>
    <font>
      <sz val="9"/>
      <name val="ＭＳ Ｐゴシック"/>
      <family val="3"/>
      <charset val="128"/>
      <scheme val="minor"/>
    </font>
    <font>
      <b/>
      <sz val="10"/>
      <color rgb="FF0000FF"/>
      <name val="ＭＳ Ｐゴシック"/>
      <family val="3"/>
      <charset val="128"/>
    </font>
    <font>
      <sz val="11"/>
      <color rgb="FF0000FF"/>
      <name val="Meiryo UI"/>
      <family val="3"/>
      <charset val="128"/>
    </font>
    <font>
      <b/>
      <sz val="10"/>
      <color theme="0"/>
      <name val="Meiryo UI"/>
      <family val="3"/>
      <charset val="128"/>
    </font>
    <font>
      <sz val="11"/>
      <color theme="0"/>
      <name val="ＭＳ Ｐゴシック"/>
      <family val="3"/>
      <charset val="128"/>
    </font>
    <font>
      <b/>
      <sz val="9"/>
      <color theme="0"/>
      <name val="ＭＳ Ｐゴシック"/>
      <family val="3"/>
      <charset val="128"/>
    </font>
    <font>
      <sz val="11"/>
      <color rgb="FFFF0000"/>
      <name val="ＭＳ Ｐゴシック"/>
      <family val="3"/>
      <charset val="128"/>
    </font>
    <font>
      <sz val="10"/>
      <color theme="0"/>
      <name val="ＭＳ Ｐゴシック"/>
      <family val="3"/>
      <charset val="128"/>
      <scheme val="minor"/>
    </font>
    <font>
      <sz val="9"/>
      <color rgb="FF000000"/>
      <name val="Meiryo UI"/>
      <family val="3"/>
      <charset val="128"/>
    </font>
    <font>
      <sz val="10"/>
      <color theme="1" tint="0.499984740745262"/>
      <name val="ＭＳ Ｐゴシック"/>
      <family val="3"/>
      <charset val="128"/>
    </font>
    <font>
      <b/>
      <sz val="10"/>
      <color rgb="FFFF0000"/>
      <name val="ＭＳ Ｐゴシック"/>
      <family val="3"/>
      <charset val="128"/>
    </font>
    <font>
      <b/>
      <sz val="10"/>
      <color theme="0"/>
      <name val="ＭＳ Ｐゴシック"/>
      <family val="3"/>
      <charset val="128"/>
    </font>
    <font>
      <sz val="12"/>
      <name val="ＭＳ Ｐゴシック"/>
      <family val="3"/>
      <charset val="128"/>
      <scheme val="minor"/>
    </font>
    <font>
      <sz val="9"/>
      <color rgb="FF000000"/>
      <name val="MS UI Gothic"/>
      <family val="3"/>
      <charset val="128"/>
    </font>
    <font>
      <b/>
      <sz val="8"/>
      <color theme="1"/>
      <name val="ＭＳ Ｐゴシック"/>
      <family val="3"/>
      <charset val="128"/>
    </font>
    <font>
      <b/>
      <sz val="11"/>
      <color theme="1"/>
      <name val="ＭＳ Ｐゴシック"/>
      <family val="3"/>
      <charset val="128"/>
      <scheme val="minor"/>
    </font>
    <font>
      <b/>
      <sz val="11"/>
      <color theme="1"/>
      <name val="ＭＳ Ｐゴシック"/>
      <family val="3"/>
      <charset val="128"/>
    </font>
    <font>
      <b/>
      <sz val="11"/>
      <color theme="0"/>
      <name val="ＭＳ Ｐゴシック"/>
      <family val="3"/>
      <charset val="128"/>
    </font>
    <font>
      <b/>
      <sz val="9"/>
      <color rgb="FFFF0000"/>
      <name val="Meiryo UI"/>
      <family val="3"/>
      <charset val="128"/>
    </font>
  </fonts>
  <fills count="2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5" tint="-0.49998474074526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499984740745262"/>
        <bgColor indexed="64"/>
      </patternFill>
    </fill>
    <fill>
      <patternFill patternType="solid">
        <fgColor theme="4" tint="-0.499984740745262"/>
        <bgColor indexed="64"/>
      </patternFill>
    </fill>
    <fill>
      <patternFill patternType="solid">
        <fgColor theme="3" tint="-0.249977111117893"/>
        <bgColor indexed="64"/>
      </patternFill>
    </fill>
    <fill>
      <patternFill patternType="solid">
        <fgColor theme="7" tint="-0.249977111117893"/>
        <bgColor indexed="64"/>
      </patternFill>
    </fill>
    <fill>
      <patternFill patternType="solid">
        <fgColor theme="8" tint="0.59999389629810485"/>
        <bgColor indexed="64"/>
      </patternFill>
    </fill>
    <fill>
      <patternFill patternType="solid">
        <fgColor rgb="FFDAEEF3"/>
        <bgColor indexed="64"/>
      </patternFill>
    </fill>
    <fill>
      <patternFill patternType="solid">
        <fgColor rgb="FFC0C0C0"/>
        <bgColor indexed="64"/>
      </patternFill>
    </fill>
    <fill>
      <patternFill patternType="solid">
        <fgColor theme="6" tint="0.39994506668294322"/>
        <bgColor indexed="64"/>
      </patternFill>
    </fill>
  </fills>
  <borders count="15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right/>
      <top style="dotted">
        <color theme="1" tint="0.499984740745262"/>
      </top>
      <bottom style="dotted">
        <color theme="1" tint="0.499984740745262"/>
      </bottom>
      <diagonal/>
    </border>
    <border>
      <left/>
      <right style="thin">
        <color indexed="64"/>
      </right>
      <top style="thin">
        <color indexed="64"/>
      </top>
      <bottom style="dotted">
        <color theme="1" tint="0.499984740745262"/>
      </bottom>
      <diagonal/>
    </border>
    <border>
      <left style="thin">
        <color indexed="64"/>
      </left>
      <right style="thin">
        <color indexed="64"/>
      </right>
      <top style="thin">
        <color indexed="64"/>
      </top>
      <bottom style="dotted">
        <color theme="1" tint="0.499984740745262"/>
      </bottom>
      <diagonal/>
    </border>
    <border>
      <left style="thin">
        <color indexed="64"/>
      </left>
      <right/>
      <top style="thin">
        <color indexed="64"/>
      </top>
      <bottom style="dotted">
        <color theme="1" tint="0.499984740745262"/>
      </bottom>
      <diagonal/>
    </border>
    <border>
      <left/>
      <right/>
      <top style="thin">
        <color indexed="64"/>
      </top>
      <bottom style="dotted">
        <color theme="1" tint="0.499984740745262"/>
      </bottom>
      <diagonal/>
    </border>
    <border>
      <left/>
      <right style="thin">
        <color indexed="64"/>
      </right>
      <top style="dotted">
        <color theme="1" tint="0.499984740745262"/>
      </top>
      <bottom style="dotted">
        <color theme="1" tint="0.499984740745262"/>
      </bottom>
      <diagonal/>
    </border>
    <border>
      <left/>
      <right style="thin">
        <color indexed="64"/>
      </right>
      <top style="dotted">
        <color theme="1" tint="0.499984740745262"/>
      </top>
      <bottom style="thin">
        <color indexed="64"/>
      </bottom>
      <diagonal/>
    </border>
    <border>
      <left style="thin">
        <color indexed="64"/>
      </left>
      <right/>
      <top style="dotted">
        <color theme="1" tint="0.499984740745262"/>
      </top>
      <bottom style="dotted">
        <color theme="1" tint="0.499984740745262"/>
      </bottom>
      <diagonal/>
    </border>
    <border>
      <left style="thin">
        <color indexed="64"/>
      </left>
      <right style="thin">
        <color indexed="64"/>
      </right>
      <top style="dotted">
        <color theme="1" tint="0.499984740745262"/>
      </top>
      <bottom style="dotted">
        <color theme="1" tint="0.499984740745262"/>
      </bottom>
      <diagonal/>
    </border>
    <border>
      <left style="thin">
        <color indexed="64"/>
      </left>
      <right style="thin">
        <color indexed="64"/>
      </right>
      <top style="dotted">
        <color theme="1" tint="0.499984740745262"/>
      </top>
      <bottom style="thin">
        <color indexed="64"/>
      </bottom>
      <diagonal/>
    </border>
    <border>
      <left/>
      <right/>
      <top style="dotted">
        <color theme="1" tint="0.499984740745262"/>
      </top>
      <bottom style="thin">
        <color indexed="64"/>
      </bottom>
      <diagonal/>
    </border>
    <border>
      <left style="thin">
        <color indexed="64"/>
      </left>
      <right/>
      <top style="dotted">
        <color theme="1" tint="0.499984740745262"/>
      </top>
      <bottom/>
      <diagonal/>
    </border>
    <border>
      <left/>
      <right/>
      <top style="dotted">
        <color theme="1" tint="0.499984740745262"/>
      </top>
      <bottom/>
      <diagonal/>
    </border>
    <border>
      <left/>
      <right style="thin">
        <color indexed="64"/>
      </right>
      <top style="dotted">
        <color theme="1" tint="0.499984740745262"/>
      </top>
      <bottom/>
      <diagonal/>
    </border>
    <border>
      <left style="thin">
        <color indexed="64"/>
      </left>
      <right/>
      <top/>
      <bottom style="dotted">
        <color theme="1" tint="0.499984740745262"/>
      </bottom>
      <diagonal/>
    </border>
    <border>
      <left/>
      <right/>
      <top/>
      <bottom style="dotted">
        <color theme="1" tint="0.499984740745262"/>
      </bottom>
      <diagonal/>
    </border>
    <border>
      <left/>
      <right style="thin">
        <color indexed="64"/>
      </right>
      <top/>
      <bottom style="dotted">
        <color theme="1" tint="0.499984740745262"/>
      </bottom>
      <diagonal/>
    </border>
    <border>
      <left style="thin">
        <color indexed="64"/>
      </left>
      <right style="thin">
        <color indexed="64"/>
      </right>
      <top style="dotted">
        <color theme="1" tint="0.499984740745262"/>
      </top>
      <bottom/>
      <diagonal/>
    </border>
    <border>
      <left style="thin">
        <color indexed="64"/>
      </left>
      <right style="thin">
        <color indexed="64"/>
      </right>
      <top/>
      <bottom style="dotted">
        <color theme="1" tint="0.499984740745262"/>
      </bottom>
      <diagonal/>
    </border>
    <border>
      <left style="medium">
        <color indexed="64"/>
      </left>
      <right style="medium">
        <color indexed="64"/>
      </right>
      <top style="thin">
        <color indexed="64"/>
      </top>
      <bottom style="dotted">
        <color theme="1" tint="0.499984740745262"/>
      </bottom>
      <diagonal/>
    </border>
    <border>
      <left style="medium">
        <color indexed="64"/>
      </left>
      <right style="medium">
        <color indexed="64"/>
      </right>
      <top style="dotted">
        <color theme="1" tint="0.499984740745262"/>
      </top>
      <bottom style="dotted">
        <color theme="1" tint="0.499984740745262"/>
      </bottom>
      <diagonal/>
    </border>
    <border>
      <left style="medium">
        <color indexed="64"/>
      </left>
      <right style="medium">
        <color indexed="64"/>
      </right>
      <top style="dotted">
        <color theme="1" tint="0.499984740745262"/>
      </top>
      <bottom/>
      <diagonal/>
    </border>
    <border>
      <left style="thin">
        <color indexed="64"/>
      </left>
      <right style="medium">
        <color indexed="64"/>
      </right>
      <top style="dotted">
        <color theme="1" tint="0.499984740745262"/>
      </top>
      <bottom style="thin">
        <color indexed="64"/>
      </bottom>
      <diagonal/>
    </border>
    <border>
      <left style="thin">
        <color indexed="64"/>
      </left>
      <right/>
      <top style="dotted">
        <color theme="1" tint="0.499984740745262"/>
      </top>
      <bottom style="thin">
        <color indexed="64"/>
      </bottom>
      <diagonal/>
    </border>
    <border>
      <left style="thin">
        <color indexed="64"/>
      </left>
      <right/>
      <top style="hair">
        <color theme="1" tint="0.499984740745262"/>
      </top>
      <bottom style="hair">
        <color theme="1" tint="0.499984740745262"/>
      </bottom>
      <diagonal/>
    </border>
    <border>
      <left/>
      <right/>
      <top/>
      <bottom style="thin">
        <color theme="1" tint="4.9989318521683403E-2"/>
      </bottom>
      <diagonal/>
    </border>
    <border>
      <left style="thin">
        <color indexed="64"/>
      </left>
      <right/>
      <top style="hair">
        <color theme="1" tint="0.499984740745262"/>
      </top>
      <bottom style="thin">
        <color indexed="64"/>
      </bottom>
      <diagonal/>
    </border>
    <border>
      <left/>
      <right/>
      <top/>
      <bottom style="hair">
        <color theme="1" tint="0.499984740745262"/>
      </bottom>
      <diagonal/>
    </border>
    <border>
      <left style="thin">
        <color indexed="64"/>
      </left>
      <right/>
      <top/>
      <bottom style="thin">
        <color theme="1" tint="4.9989318521683403E-2"/>
      </bottom>
      <diagonal/>
    </border>
    <border>
      <left/>
      <right style="thin">
        <color indexed="64"/>
      </right>
      <top/>
      <bottom style="thin">
        <color theme="1" tint="4.9989318521683403E-2"/>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mediumDashed">
        <color rgb="FF0000FF"/>
      </left>
      <right/>
      <top style="mediumDashed">
        <color rgb="FF0000FF"/>
      </top>
      <bottom/>
      <diagonal/>
    </border>
    <border>
      <left/>
      <right/>
      <top style="mediumDashed">
        <color rgb="FF0000FF"/>
      </top>
      <bottom/>
      <diagonal/>
    </border>
    <border>
      <left/>
      <right style="mediumDashed">
        <color rgb="FF0000FF"/>
      </right>
      <top style="mediumDashed">
        <color rgb="FF0000FF"/>
      </top>
      <bottom/>
      <diagonal/>
    </border>
    <border>
      <left style="mediumDashed">
        <color rgb="FF0000FF"/>
      </left>
      <right/>
      <top/>
      <bottom/>
      <diagonal/>
    </border>
    <border>
      <left/>
      <right style="mediumDashed">
        <color rgb="FF0000FF"/>
      </right>
      <top/>
      <bottom/>
      <diagonal/>
    </border>
    <border>
      <left style="mediumDashed">
        <color rgb="FF0000FF"/>
      </left>
      <right/>
      <top/>
      <bottom style="mediumDashed">
        <color rgb="FF0000FF"/>
      </bottom>
      <diagonal/>
    </border>
    <border>
      <left/>
      <right/>
      <top/>
      <bottom style="mediumDashed">
        <color rgb="FF0000FF"/>
      </bottom>
      <diagonal/>
    </border>
    <border>
      <left/>
      <right style="mediumDashed">
        <color rgb="FF0000FF"/>
      </right>
      <top/>
      <bottom style="mediumDashed">
        <color rgb="FF0000FF"/>
      </bottom>
      <diagonal/>
    </border>
    <border>
      <left style="thin">
        <color theme="4" tint="-0.249977111117893"/>
      </left>
      <right/>
      <top style="thin">
        <color theme="4" tint="-0.249977111117893"/>
      </top>
      <bottom style="double">
        <color theme="4" tint="-0.249977111117893"/>
      </bottom>
      <diagonal/>
    </border>
    <border>
      <left/>
      <right/>
      <top style="thin">
        <color theme="4" tint="-0.249977111117893"/>
      </top>
      <bottom style="double">
        <color theme="4" tint="-0.249977111117893"/>
      </bottom>
      <diagonal/>
    </border>
    <border>
      <left/>
      <right style="thin">
        <color theme="4" tint="-0.249977111117893"/>
      </right>
      <top style="thin">
        <color theme="4" tint="-0.249977111117893"/>
      </top>
      <bottom style="double">
        <color theme="4" tint="-0.249977111117893"/>
      </bottom>
      <diagonal/>
    </border>
    <border>
      <left style="thin">
        <color theme="4" tint="-0.499984740745262"/>
      </left>
      <right/>
      <top/>
      <bottom/>
      <diagonal/>
    </border>
    <border>
      <left style="thin">
        <color theme="4" tint="-0.499984740745262"/>
      </left>
      <right/>
      <top/>
      <bottom style="thin">
        <color theme="4" tint="-0.499984740745262"/>
      </bottom>
      <diagonal/>
    </border>
    <border>
      <left/>
      <right/>
      <top/>
      <bottom style="thin">
        <color theme="4" tint="-0.499984740745262"/>
      </bottom>
      <diagonal/>
    </border>
    <border>
      <left/>
      <right style="thin">
        <color theme="4" tint="-0.499984740745262"/>
      </right>
      <top/>
      <bottom style="thin">
        <color theme="4" tint="-0.499984740745262"/>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3" tint="-0.499984740745262"/>
      </left>
      <right style="thin">
        <color theme="3" tint="-0.499984740745262"/>
      </right>
      <top/>
      <bottom/>
      <diagonal/>
    </border>
    <border>
      <left style="thin">
        <color theme="3" tint="-0.499984740745262"/>
      </left>
      <right/>
      <top/>
      <bottom/>
      <diagonal/>
    </border>
    <border>
      <left/>
      <right style="thin">
        <color theme="3" tint="-0.499984740745262"/>
      </right>
      <top/>
      <bottom/>
      <diagonal/>
    </border>
    <border>
      <left/>
      <right style="thin">
        <color theme="3" tint="-0.499984740745262"/>
      </right>
      <top style="thin">
        <color indexed="64"/>
      </top>
      <bottom style="double">
        <color indexed="64"/>
      </bottom>
      <diagonal/>
    </border>
    <border>
      <left style="thin">
        <color theme="3" tint="-0.499984740745262"/>
      </left>
      <right style="thin">
        <color indexed="64"/>
      </right>
      <top style="thin">
        <color indexed="64"/>
      </top>
      <bottom style="double">
        <color indexed="64"/>
      </bottom>
      <diagonal/>
    </border>
    <border>
      <left style="thin">
        <color indexed="64"/>
      </left>
      <right style="thin">
        <color theme="3" tint="-0.499984740745262"/>
      </right>
      <top/>
      <bottom/>
      <diagonal/>
    </border>
    <border>
      <left style="thin">
        <color theme="3" tint="-0.499984740745262"/>
      </left>
      <right style="thin">
        <color indexed="64"/>
      </right>
      <top/>
      <bottom style="thin">
        <color theme="3" tint="-0.499984740745262"/>
      </bottom>
      <diagonal/>
    </border>
    <border>
      <left style="thin">
        <color indexed="64"/>
      </left>
      <right style="thin">
        <color theme="3" tint="-0.499984740745262"/>
      </right>
      <top/>
      <bottom style="thin">
        <color indexed="64"/>
      </bottom>
      <diagonal/>
    </border>
    <border>
      <left/>
      <right style="thin">
        <color theme="3" tint="-0.499984740745262"/>
      </right>
      <top/>
      <bottom style="thin">
        <color indexed="64"/>
      </bottom>
      <diagonal/>
    </border>
    <border>
      <left style="thin">
        <color theme="3" tint="-0.499984740745262"/>
      </left>
      <right style="thin">
        <color theme="3" tint="-0.499984740745262"/>
      </right>
      <top/>
      <bottom style="thin">
        <color indexed="64"/>
      </bottom>
      <diagonal/>
    </border>
    <border>
      <left style="thin">
        <color theme="3" tint="-0.499984740745262"/>
      </left>
      <right style="thin">
        <color indexed="64"/>
      </right>
      <top/>
      <bottom style="thin">
        <color indexed="64"/>
      </bottom>
      <diagonal/>
    </border>
    <border>
      <left/>
      <right/>
      <top style="hair">
        <color theme="1" tint="0.499984740745262"/>
      </top>
      <bottom style="hair">
        <color theme="1" tint="0.499984740745262"/>
      </bottom>
      <diagonal/>
    </border>
    <border>
      <left style="thin">
        <color theme="4" tint="-0.249977111117893"/>
      </left>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style="thin">
        <color theme="4" tint="-0.249977111117893"/>
      </left>
      <right/>
      <top style="thin">
        <color theme="4" tint="-0.249977111117893"/>
      </top>
      <bottom/>
      <diagonal/>
    </border>
    <border>
      <left/>
      <right/>
      <top style="thin">
        <color theme="4" tint="-0.249977111117893"/>
      </top>
      <bottom/>
      <diagonal/>
    </border>
    <border>
      <left/>
      <right style="thin">
        <color theme="4" tint="-0.249977111117893"/>
      </right>
      <top style="thin">
        <color theme="4" tint="-0.249977111117893"/>
      </top>
      <bottom/>
      <diagonal/>
    </border>
    <border>
      <left style="thin">
        <color theme="5" tint="-0.249977111117893"/>
      </left>
      <right/>
      <top style="thin">
        <color theme="5" tint="-0.249977111117893"/>
      </top>
      <bottom style="thin">
        <color theme="5" tint="-0.249977111117893"/>
      </bottom>
      <diagonal/>
    </border>
    <border>
      <left/>
      <right/>
      <top style="thin">
        <color theme="5" tint="-0.249977111117893"/>
      </top>
      <bottom style="thin">
        <color theme="5" tint="-0.249977111117893"/>
      </bottom>
      <diagonal/>
    </border>
    <border>
      <left/>
      <right style="thin">
        <color theme="5" tint="-0.249977111117893"/>
      </right>
      <top style="thin">
        <color theme="5" tint="-0.249977111117893"/>
      </top>
      <bottom style="thin">
        <color theme="5" tint="-0.249977111117893"/>
      </bottom>
      <diagonal/>
    </border>
    <border>
      <left/>
      <right style="thin">
        <color indexed="64"/>
      </right>
      <top style="hair">
        <color theme="1" tint="0.499984740745262"/>
      </top>
      <bottom style="hair">
        <color theme="1" tint="0.499984740745262"/>
      </bottom>
      <diagonal/>
    </border>
    <border>
      <left/>
      <right style="thin">
        <color indexed="64"/>
      </right>
      <top/>
      <bottom style="hair">
        <color theme="1" tint="0.499984740745262"/>
      </bottom>
      <diagonal/>
    </border>
    <border>
      <left/>
      <right/>
      <top style="hair">
        <color theme="1" tint="0.499984740745262"/>
      </top>
      <bottom style="thin">
        <color indexed="64"/>
      </bottom>
      <diagonal/>
    </border>
    <border>
      <left/>
      <right style="thin">
        <color indexed="64"/>
      </right>
      <top style="hair">
        <color theme="1" tint="0.499984740745262"/>
      </top>
      <bottom style="thin">
        <color indexed="64"/>
      </bottom>
      <diagonal/>
    </border>
    <border>
      <left/>
      <right/>
      <top style="thin">
        <color indexed="64"/>
      </top>
      <bottom style="hair">
        <color theme="1" tint="0.499984740745262"/>
      </bottom>
      <diagonal/>
    </border>
    <border>
      <left/>
      <right style="thin">
        <color indexed="64"/>
      </right>
      <top style="thin">
        <color indexed="64"/>
      </top>
      <bottom style="hair">
        <color theme="1" tint="0.499984740745262"/>
      </bottom>
      <diagonal/>
    </border>
    <border>
      <left style="thin">
        <color theme="4" tint="-0.249977111117893"/>
      </left>
      <right/>
      <top/>
      <bottom style="thin">
        <color theme="4" tint="-0.249977111117893"/>
      </bottom>
      <diagonal/>
    </border>
    <border>
      <left/>
      <right/>
      <top/>
      <bottom style="thin">
        <color theme="4" tint="-0.249977111117893"/>
      </bottom>
      <diagonal/>
    </border>
    <border>
      <left/>
      <right style="thin">
        <color theme="4" tint="-0.249977111117893"/>
      </right>
      <top/>
      <bottom style="thin">
        <color theme="4" tint="-0.249977111117893"/>
      </bottom>
      <diagonal/>
    </border>
    <border>
      <left style="thin">
        <color theme="4" tint="-0.249977111117893"/>
      </left>
      <right style="thin">
        <color theme="4" tint="-0.249977111117893"/>
      </right>
      <top style="thin">
        <color theme="4" tint="-0.249977111117893"/>
      </top>
      <bottom style="double">
        <color theme="4" tint="-0.249977111117893"/>
      </bottom>
      <diagonal/>
    </border>
    <border>
      <left/>
      <right/>
      <top/>
      <bottom style="double">
        <color theme="4" tint="-0.499984740745262"/>
      </bottom>
      <diagonal/>
    </border>
    <border>
      <left/>
      <right style="thin">
        <color theme="4" tint="-0.499984740745262"/>
      </right>
      <top/>
      <bottom style="double">
        <color theme="4" tint="-0.499984740745262"/>
      </bottom>
      <diagonal/>
    </border>
    <border>
      <left/>
      <right/>
      <top style="double">
        <color theme="4" tint="-0.499984740745262"/>
      </top>
      <bottom style="thin">
        <color theme="4" tint="-0.499984740745262"/>
      </bottom>
      <diagonal/>
    </border>
    <border>
      <left style="thin">
        <color theme="4" tint="-0.249977111117893"/>
      </left>
      <right style="thin">
        <color theme="4" tint="-0.249977111117893"/>
      </right>
      <top/>
      <bottom style="thin">
        <color theme="4" tint="-0.249977111117893"/>
      </bottom>
      <diagonal/>
    </border>
    <border>
      <left style="thin">
        <color indexed="64"/>
      </left>
      <right/>
      <top style="thin">
        <color indexed="64"/>
      </top>
      <bottom style="thin">
        <color theme="1" tint="4.9989318521683403E-2"/>
      </bottom>
      <diagonal/>
    </border>
    <border>
      <left/>
      <right/>
      <top style="thin">
        <color indexed="64"/>
      </top>
      <bottom style="thin">
        <color theme="1" tint="4.9989318521683403E-2"/>
      </bottom>
      <diagonal/>
    </border>
    <border>
      <left/>
      <right style="thin">
        <color theme="1" tint="4.9989318521683403E-2"/>
      </right>
      <top style="thin">
        <color indexed="64"/>
      </top>
      <bottom style="thin">
        <color theme="1" tint="4.9989318521683403E-2"/>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style="thin">
        <color theme="3" tint="-0.499984740745262"/>
      </right>
      <top style="thin">
        <color indexed="64"/>
      </top>
      <bottom style="thin">
        <color indexed="64"/>
      </bottom>
      <diagonal/>
    </border>
    <border>
      <left style="thin">
        <color indexed="64"/>
      </left>
      <right style="thin">
        <color theme="3" tint="-0.499984740745262"/>
      </right>
      <top style="thin">
        <color indexed="64"/>
      </top>
      <bottom style="thin">
        <color indexed="64"/>
      </bottom>
      <diagonal/>
    </border>
    <border>
      <left style="thin">
        <color theme="3" tint="-0.499984740745262"/>
      </left>
      <right style="thin">
        <color theme="3" tint="-0.499984740745262"/>
      </right>
      <top style="thin">
        <color indexed="64"/>
      </top>
      <bottom style="thin">
        <color indexed="64"/>
      </bottom>
      <diagonal/>
    </border>
    <border>
      <left style="thin">
        <color indexed="64"/>
      </left>
      <right style="thin">
        <color indexed="64"/>
      </right>
      <top/>
      <bottom style="double">
        <color indexed="64"/>
      </bottom>
      <diagonal/>
    </border>
    <border>
      <left style="thin">
        <color theme="5" tint="-0.499984740745262"/>
      </left>
      <right/>
      <top style="thin">
        <color theme="5" tint="-0.499984740745262"/>
      </top>
      <bottom style="thin">
        <color theme="5" tint="-0.499984740745262"/>
      </bottom>
      <diagonal/>
    </border>
    <border>
      <left/>
      <right/>
      <top style="thin">
        <color theme="5" tint="-0.499984740745262"/>
      </top>
      <bottom style="thin">
        <color theme="5" tint="-0.499984740745262"/>
      </bottom>
      <diagonal/>
    </border>
    <border>
      <left/>
      <right style="thin">
        <color theme="5" tint="-0.499984740745262"/>
      </right>
      <top style="thin">
        <color theme="5" tint="-0.499984740745262"/>
      </top>
      <bottom style="thin">
        <color theme="5" tint="-0.499984740745262"/>
      </bottom>
      <diagonal/>
    </border>
    <border>
      <left style="thin">
        <color indexed="64"/>
      </left>
      <right style="thin">
        <color theme="3" tint="-0.499984740745262"/>
      </right>
      <top style="thin">
        <color theme="3" tint="-0.499984740745262"/>
      </top>
      <bottom style="thin">
        <color indexed="64"/>
      </bottom>
      <diagonal/>
    </border>
    <border>
      <left/>
      <right/>
      <top style="thin">
        <color theme="3" tint="-0.499984740745262"/>
      </top>
      <bottom style="thin">
        <color indexed="64"/>
      </bottom>
      <diagonal/>
    </border>
    <border>
      <left/>
      <right style="thin">
        <color theme="3" tint="-0.499984740745262"/>
      </right>
      <top style="thin">
        <color theme="3" tint="-0.499984740745262"/>
      </top>
      <bottom style="thin">
        <color indexed="64"/>
      </bottom>
      <diagonal/>
    </border>
    <border>
      <left style="thin">
        <color theme="3" tint="-0.499984740745262"/>
      </left>
      <right style="thin">
        <color theme="3" tint="-0.499984740745262"/>
      </right>
      <top style="thin">
        <color theme="3" tint="-0.499984740745262"/>
      </top>
      <bottom style="thin">
        <color indexed="64"/>
      </bottom>
      <diagonal/>
    </border>
    <border>
      <left/>
      <right style="thin">
        <color indexed="64"/>
      </right>
      <top style="thin">
        <color theme="3" tint="-0.499984740745262"/>
      </top>
      <bottom style="thin">
        <color indexed="64"/>
      </bottom>
      <diagonal/>
    </border>
    <border>
      <left style="thin">
        <color indexed="64"/>
      </left>
      <right style="thin">
        <color theme="3" tint="-0.499984740745262"/>
      </right>
      <top style="thin">
        <color indexed="64"/>
      </top>
      <bottom/>
      <diagonal/>
    </border>
    <border>
      <left/>
      <right style="thin">
        <color theme="3" tint="-0.499984740745262"/>
      </right>
      <top style="thin">
        <color indexed="64"/>
      </top>
      <bottom/>
      <diagonal/>
    </border>
    <border>
      <left style="thin">
        <color theme="3" tint="-0.499984740745262"/>
      </left>
      <right style="thin">
        <color theme="3" tint="-0.499984740745262"/>
      </right>
      <top style="thin">
        <color indexed="64"/>
      </top>
      <bottom/>
      <diagonal/>
    </border>
    <border>
      <left style="thin">
        <color theme="3" tint="-0.499984740745262"/>
      </left>
      <right style="thin">
        <color indexed="64"/>
      </right>
      <top style="thin">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dotted">
        <color theme="7" tint="-0.24994659260841701"/>
      </left>
      <right/>
      <top style="dotted">
        <color theme="7" tint="-0.24994659260841701"/>
      </top>
      <bottom/>
      <diagonal/>
    </border>
    <border>
      <left/>
      <right/>
      <top style="dotted">
        <color theme="7" tint="-0.24994659260841701"/>
      </top>
      <bottom/>
      <diagonal/>
    </border>
    <border>
      <left/>
      <right style="dotted">
        <color theme="7" tint="-0.24994659260841701"/>
      </right>
      <top style="dotted">
        <color theme="7" tint="-0.24994659260841701"/>
      </top>
      <bottom/>
      <diagonal/>
    </border>
    <border>
      <left style="dotted">
        <color theme="7" tint="-0.24994659260841701"/>
      </left>
      <right/>
      <top/>
      <bottom/>
      <diagonal/>
    </border>
    <border>
      <left/>
      <right style="dotted">
        <color theme="7" tint="-0.24994659260841701"/>
      </right>
      <top/>
      <bottom/>
      <diagonal/>
    </border>
    <border>
      <left style="dotted">
        <color theme="7" tint="-0.24994659260841701"/>
      </left>
      <right/>
      <top/>
      <bottom style="dotted">
        <color theme="7" tint="-0.24994659260841701"/>
      </bottom>
      <diagonal/>
    </border>
    <border>
      <left/>
      <right/>
      <top/>
      <bottom style="dotted">
        <color theme="7" tint="-0.24994659260841701"/>
      </bottom>
      <diagonal/>
    </border>
    <border>
      <left/>
      <right style="dotted">
        <color theme="7" tint="-0.24994659260841701"/>
      </right>
      <top/>
      <bottom style="dotted">
        <color theme="7" tint="-0.24994659260841701"/>
      </bottom>
      <diagonal/>
    </border>
    <border>
      <left/>
      <right/>
      <top style="dotted">
        <color indexed="64"/>
      </top>
      <bottom/>
      <diagonal/>
    </border>
    <border>
      <left/>
      <right/>
      <top style="dotted">
        <color indexed="64"/>
      </top>
      <bottom style="thin">
        <color indexed="64"/>
      </bottom>
      <diagonal/>
    </border>
    <border>
      <left style="thin">
        <color indexed="64"/>
      </left>
      <right/>
      <top style="thin">
        <color theme="1" tint="4.9989318521683403E-2"/>
      </top>
      <bottom style="thin">
        <color indexed="64"/>
      </bottom>
      <diagonal/>
    </border>
    <border>
      <left/>
      <right/>
      <top style="thin">
        <color theme="1" tint="4.9989318521683403E-2"/>
      </top>
      <bottom style="thin">
        <color indexed="64"/>
      </bottom>
      <diagonal/>
    </border>
    <border>
      <left/>
      <right style="thin">
        <color indexed="64"/>
      </right>
      <top style="thin">
        <color theme="1" tint="4.9989318521683403E-2"/>
      </top>
      <bottom style="thin">
        <color indexed="64"/>
      </bottom>
      <diagonal/>
    </border>
  </borders>
  <cellStyleXfs count="2">
    <xf numFmtId="0" fontId="0" fillId="0" borderId="0"/>
    <xf numFmtId="0" fontId="34" fillId="0" borderId="0" applyNumberFormat="0" applyFill="0" applyBorder="0" applyAlignment="0" applyProtection="0">
      <alignment vertical="top"/>
      <protection locked="0"/>
    </xf>
  </cellStyleXfs>
  <cellXfs count="1414">
    <xf numFmtId="0" fontId="0" fillId="0" borderId="0" xfId="0"/>
    <xf numFmtId="0" fontId="0" fillId="0" borderId="0" xfId="0" applyAlignment="1">
      <alignment vertical="center"/>
    </xf>
    <xf numFmtId="0" fontId="3" fillId="0" borderId="0" xfId="0" applyFont="1" applyAlignment="1">
      <alignment vertical="center"/>
    </xf>
    <xf numFmtId="0" fontId="5" fillId="0" borderId="0" xfId="0" applyFont="1" applyAlignment="1">
      <alignment vertical="center"/>
    </xf>
    <xf numFmtId="0" fontId="5" fillId="0" borderId="0" xfId="0" applyFont="1" applyAlignment="1">
      <alignment vertical="center" wrapText="1"/>
    </xf>
    <xf numFmtId="0" fontId="0" fillId="6" borderId="0" xfId="0" applyFill="1" applyAlignment="1">
      <alignment vertical="center"/>
    </xf>
    <xf numFmtId="0" fontId="5" fillId="6" borderId="0" xfId="0" applyFont="1" applyFill="1" applyAlignment="1">
      <alignment vertical="center"/>
    </xf>
    <xf numFmtId="0" fontId="5" fillId="2" borderId="0" xfId="0" applyFont="1" applyFill="1" applyAlignment="1">
      <alignment horizontal="right" vertical="center"/>
    </xf>
    <xf numFmtId="0" fontId="6" fillId="2" borderId="0" xfId="0" applyFont="1" applyFill="1" applyAlignment="1" applyProtection="1">
      <alignment vertical="center"/>
      <protection locked="0"/>
    </xf>
    <xf numFmtId="0" fontId="0" fillId="2" borderId="0" xfId="0" applyFill="1" applyAlignment="1" applyProtection="1">
      <alignment vertical="center"/>
      <protection locked="0"/>
    </xf>
    <xf numFmtId="0" fontId="3" fillId="2" borderId="0" xfId="0" applyFont="1" applyFill="1" applyAlignment="1" applyProtection="1">
      <alignment vertical="center"/>
      <protection locked="0"/>
    </xf>
    <xf numFmtId="0" fontId="3" fillId="2" borderId="0" xfId="0" applyFont="1" applyFill="1" applyAlignment="1" applyProtection="1">
      <alignment vertical="center" wrapText="1"/>
      <protection locked="0"/>
    </xf>
    <xf numFmtId="0" fontId="5" fillId="2" borderId="0" xfId="0" applyFont="1" applyFill="1" applyAlignment="1" applyProtection="1">
      <alignment vertical="center"/>
      <protection locked="0"/>
    </xf>
    <xf numFmtId="0" fontId="5" fillId="2" borderId="0" xfId="0" applyFont="1" applyFill="1" applyAlignment="1" applyProtection="1">
      <alignment horizontal="right" vertical="center"/>
      <protection locked="0"/>
    </xf>
    <xf numFmtId="0" fontId="3" fillId="2" borderId="0" xfId="0" applyFont="1" applyFill="1" applyAlignment="1" applyProtection="1">
      <alignment horizontal="left" vertical="top"/>
      <protection locked="0"/>
    </xf>
    <xf numFmtId="0" fontId="3" fillId="2" borderId="0" xfId="0" applyFont="1" applyFill="1" applyAlignment="1" applyProtection="1">
      <alignment horizontal="right" vertical="center"/>
      <protection locked="0"/>
    </xf>
    <xf numFmtId="0" fontId="3" fillId="2" borderId="14" xfId="0" applyFont="1" applyFill="1" applyBorder="1" applyAlignment="1" applyProtection="1">
      <alignment vertical="center"/>
      <protection locked="0"/>
    </xf>
    <xf numFmtId="0" fontId="5" fillId="2" borderId="14" xfId="0" applyFont="1" applyFill="1" applyBorder="1" applyAlignment="1" applyProtection="1">
      <alignment vertical="center"/>
      <protection locked="0"/>
    </xf>
    <xf numFmtId="0" fontId="3" fillId="2" borderId="13" xfId="0" applyFont="1" applyFill="1" applyBorder="1" applyAlignment="1" applyProtection="1">
      <alignment vertical="center"/>
      <protection locked="0"/>
    </xf>
    <xf numFmtId="0" fontId="3" fillId="0" borderId="14" xfId="0" applyFont="1" applyBorder="1" applyAlignment="1" applyProtection="1">
      <alignment vertical="center"/>
      <protection locked="0"/>
    </xf>
    <xf numFmtId="0" fontId="5" fillId="2" borderId="14" xfId="0" applyFont="1" applyFill="1" applyBorder="1" applyAlignment="1" applyProtection="1">
      <alignment horizontal="right" vertical="center"/>
      <protection locked="0"/>
    </xf>
    <xf numFmtId="0" fontId="5" fillId="2" borderId="13" xfId="0" applyFont="1" applyFill="1" applyBorder="1" applyAlignment="1" applyProtection="1">
      <alignment vertical="center"/>
      <protection locked="0"/>
    </xf>
    <xf numFmtId="0" fontId="48" fillId="2" borderId="0" xfId="0" applyFont="1" applyFill="1" applyAlignment="1" applyProtection="1">
      <alignment vertical="center"/>
      <protection locked="0"/>
    </xf>
    <xf numFmtId="0" fontId="3" fillId="0" borderId="0" xfId="0" applyFont="1" applyAlignment="1" applyProtection="1">
      <alignment vertical="center"/>
      <protection locked="0"/>
    </xf>
    <xf numFmtId="0" fontId="5" fillId="2" borderId="8" xfId="0" applyFont="1" applyFill="1" applyBorder="1" applyAlignment="1" applyProtection="1">
      <alignment vertical="center"/>
      <protection locked="0"/>
    </xf>
    <xf numFmtId="0" fontId="3" fillId="2" borderId="8" xfId="0" applyFont="1" applyFill="1" applyBorder="1" applyAlignment="1" applyProtection="1">
      <alignment vertical="center"/>
      <protection locked="0"/>
    </xf>
    <xf numFmtId="0" fontId="3" fillId="2" borderId="9" xfId="0" applyFont="1" applyFill="1" applyBorder="1" applyAlignment="1" applyProtection="1">
      <alignment vertical="center"/>
      <protection locked="0"/>
    </xf>
    <xf numFmtId="0" fontId="3" fillId="2" borderId="1" xfId="0" applyFont="1" applyFill="1" applyBorder="1" applyAlignment="1" applyProtection="1">
      <alignment vertical="center"/>
      <protection locked="0"/>
    </xf>
    <xf numFmtId="0" fontId="5" fillId="2" borderId="12" xfId="0" applyFont="1" applyFill="1" applyBorder="1" applyAlignment="1" applyProtection="1">
      <alignment vertical="center"/>
      <protection locked="0"/>
    </xf>
    <xf numFmtId="0" fontId="5" fillId="2" borderId="3" xfId="0" applyFont="1" applyFill="1" applyBorder="1" applyAlignment="1" applyProtection="1">
      <alignment vertical="center" wrapText="1"/>
      <protection locked="0"/>
    </xf>
    <xf numFmtId="49" fontId="5" fillId="2" borderId="6" xfId="0" applyNumberFormat="1" applyFont="1" applyFill="1" applyBorder="1" applyAlignment="1" applyProtection="1">
      <alignment horizontal="right" vertical="center"/>
      <protection locked="0"/>
    </xf>
    <xf numFmtId="49" fontId="5" fillId="2" borderId="60" xfId="0" applyNumberFormat="1" applyFont="1" applyFill="1" applyBorder="1" applyAlignment="1" applyProtection="1">
      <alignment horizontal="right" vertical="center"/>
      <protection locked="0"/>
    </xf>
    <xf numFmtId="176" fontId="3" fillId="2" borderId="3" xfId="0" applyNumberFormat="1" applyFont="1" applyFill="1" applyBorder="1" applyAlignment="1" applyProtection="1">
      <alignment vertical="center"/>
      <protection locked="0"/>
    </xf>
    <xf numFmtId="176" fontId="5" fillId="2" borderId="8" xfId="0" applyNumberFormat="1" applyFont="1" applyFill="1" applyBorder="1" applyAlignment="1" applyProtection="1">
      <alignment horizontal="right" vertical="center"/>
      <protection locked="0"/>
    </xf>
    <xf numFmtId="0" fontId="5" fillId="2" borderId="11" xfId="0" applyFont="1" applyFill="1" applyBorder="1" applyAlignment="1" applyProtection="1">
      <alignment vertical="center"/>
      <protection locked="0"/>
    </xf>
    <xf numFmtId="0" fontId="4" fillId="2" borderId="11" xfId="0" applyFont="1" applyFill="1" applyBorder="1" applyAlignment="1" applyProtection="1">
      <alignment vertical="center"/>
      <protection locked="0"/>
    </xf>
    <xf numFmtId="0" fontId="5" fillId="2" borderId="1" xfId="0" applyFont="1" applyFill="1" applyBorder="1" applyAlignment="1" applyProtection="1">
      <alignment vertical="center"/>
      <protection locked="0"/>
    </xf>
    <xf numFmtId="0" fontId="5" fillId="2" borderId="1" xfId="0" applyFont="1" applyFill="1" applyBorder="1" applyAlignment="1" applyProtection="1">
      <alignment horizontal="right" vertical="center"/>
      <protection locked="0"/>
    </xf>
    <xf numFmtId="0" fontId="5" fillId="2" borderId="15" xfId="0" applyFont="1" applyFill="1" applyBorder="1" applyAlignment="1" applyProtection="1">
      <alignment horizontal="right" vertical="center"/>
      <protection locked="0"/>
    </xf>
    <xf numFmtId="0" fontId="5" fillId="2" borderId="10" xfId="0" applyFont="1" applyFill="1" applyBorder="1" applyAlignment="1" applyProtection="1">
      <alignment vertical="center"/>
      <protection locked="0"/>
    </xf>
    <xf numFmtId="0" fontId="5" fillId="2" borderId="0" xfId="0" applyFont="1" applyFill="1" applyAlignment="1" applyProtection="1">
      <alignment horizontal="center" vertical="center"/>
      <protection locked="0"/>
    </xf>
    <xf numFmtId="0" fontId="0" fillId="2" borderId="8" xfId="0" applyFill="1" applyBorder="1" applyAlignment="1" applyProtection="1">
      <alignment vertical="center"/>
      <protection locked="0"/>
    </xf>
    <xf numFmtId="0" fontId="0" fillId="2" borderId="9" xfId="0" applyFill="1" applyBorder="1" applyAlignment="1" applyProtection="1">
      <alignment vertical="center"/>
      <protection locked="0"/>
    </xf>
    <xf numFmtId="0" fontId="3" fillId="2" borderId="0" xfId="0" applyFont="1" applyFill="1" applyAlignment="1" applyProtection="1">
      <alignment vertical="center" textRotation="255"/>
      <protection locked="0"/>
    </xf>
    <xf numFmtId="0" fontId="3" fillId="2" borderId="15" xfId="0" applyFont="1" applyFill="1" applyBorder="1" applyAlignment="1" applyProtection="1">
      <alignment horizontal="right" vertical="center"/>
      <protection locked="0"/>
    </xf>
    <xf numFmtId="176" fontId="5" fillId="2" borderId="0" xfId="0" applyNumberFormat="1" applyFont="1" applyFill="1" applyAlignment="1" applyProtection="1">
      <alignment horizontal="right" vertical="center"/>
      <protection locked="0"/>
    </xf>
    <xf numFmtId="0" fontId="5" fillId="2" borderId="6" xfId="0" applyFont="1" applyFill="1" applyBorder="1" applyAlignment="1" applyProtection="1">
      <alignment vertical="center"/>
      <protection locked="0"/>
    </xf>
    <xf numFmtId="0" fontId="0" fillId="2" borderId="10" xfId="0" applyFill="1" applyBorder="1" applyAlignment="1" applyProtection="1">
      <alignment vertical="center"/>
      <protection locked="0"/>
    </xf>
    <xf numFmtId="0" fontId="0" fillId="0" borderId="0" xfId="0" applyAlignment="1" applyProtection="1">
      <alignment vertical="center"/>
      <protection locked="0"/>
    </xf>
    <xf numFmtId="0" fontId="0" fillId="2" borderId="0" xfId="0" applyFill="1" applyAlignment="1">
      <alignment vertical="center"/>
    </xf>
    <xf numFmtId="0" fontId="6" fillId="2" borderId="0" xfId="0" applyFont="1" applyFill="1" applyAlignment="1">
      <alignment vertical="center"/>
    </xf>
    <xf numFmtId="0" fontId="1" fillId="2" borderId="0" xfId="0" applyFont="1" applyFill="1" applyAlignment="1">
      <alignment vertical="center"/>
    </xf>
    <xf numFmtId="0" fontId="3" fillId="2" borderId="0" xfId="0" applyFont="1" applyFill="1" applyAlignment="1">
      <alignment vertical="center"/>
    </xf>
    <xf numFmtId="0" fontId="12" fillId="2" borderId="0" xfId="0" applyFont="1" applyFill="1" applyProtection="1">
      <protection locked="0"/>
    </xf>
    <xf numFmtId="0" fontId="49" fillId="2" borderId="0" xfId="0" applyFont="1" applyFill="1" applyAlignment="1">
      <alignment vertical="center"/>
    </xf>
    <xf numFmtId="0" fontId="5" fillId="2" borderId="0" xfId="0" applyFont="1" applyFill="1" applyAlignment="1">
      <alignment horizontal="left" vertical="top"/>
    </xf>
    <xf numFmtId="0" fontId="5" fillId="2" borderId="0" xfId="0" applyFont="1" applyFill="1" applyAlignment="1">
      <alignment vertical="center"/>
    </xf>
    <xf numFmtId="0" fontId="5" fillId="2" borderId="0" xfId="0" quotePrefix="1" applyFont="1" applyFill="1" applyAlignment="1">
      <alignment horizontal="right" vertical="center"/>
    </xf>
    <xf numFmtId="178" fontId="5" fillId="2" borderId="10" xfId="0" applyNumberFormat="1" applyFont="1" applyFill="1" applyBorder="1" applyAlignment="1" applyProtection="1">
      <alignment vertical="center"/>
      <protection locked="0"/>
    </xf>
    <xf numFmtId="178" fontId="5" fillId="2" borderId="0" xfId="0" applyNumberFormat="1" applyFont="1" applyFill="1" applyAlignment="1" applyProtection="1">
      <alignment vertical="center"/>
      <protection locked="0"/>
    </xf>
    <xf numFmtId="178" fontId="5" fillId="0" borderId="1" xfId="0" applyNumberFormat="1" applyFont="1" applyBorder="1" applyAlignment="1" applyProtection="1">
      <alignment horizontal="right" vertical="center"/>
      <protection locked="0"/>
    </xf>
    <xf numFmtId="176" fontId="5" fillId="2" borderId="12" xfId="0" applyNumberFormat="1" applyFont="1" applyFill="1" applyBorder="1" applyAlignment="1" applyProtection="1">
      <alignment vertical="center"/>
      <protection locked="0"/>
    </xf>
    <xf numFmtId="197" fontId="5" fillId="2" borderId="10" xfId="0" applyNumberFormat="1" applyFont="1" applyFill="1" applyBorder="1" applyAlignment="1" applyProtection="1">
      <alignment horizontal="left" vertical="center"/>
      <protection locked="0"/>
    </xf>
    <xf numFmtId="0" fontId="5" fillId="2" borderId="3" xfId="0" applyFont="1" applyFill="1" applyBorder="1" applyAlignment="1" applyProtection="1">
      <alignment vertical="center"/>
      <protection locked="0"/>
    </xf>
    <xf numFmtId="0" fontId="0" fillId="2" borderId="9" xfId="0" applyFill="1" applyBorder="1" applyProtection="1">
      <protection locked="0"/>
    </xf>
    <xf numFmtId="176" fontId="5" fillId="2" borderId="9" xfId="0" applyNumberFormat="1" applyFont="1" applyFill="1" applyBorder="1" applyAlignment="1" applyProtection="1">
      <alignment vertical="center"/>
      <protection locked="0"/>
    </xf>
    <xf numFmtId="176" fontId="5" fillId="2" borderId="10" xfId="0" applyNumberFormat="1" applyFont="1" applyFill="1" applyBorder="1" applyAlignment="1" applyProtection="1">
      <alignment vertical="center"/>
      <protection locked="0"/>
    </xf>
    <xf numFmtId="178" fontId="5" fillId="2" borderId="9" xfId="0" applyNumberFormat="1" applyFont="1" applyFill="1" applyBorder="1" applyAlignment="1" applyProtection="1">
      <alignment vertical="center"/>
      <protection locked="0"/>
    </xf>
    <xf numFmtId="188" fontId="3" fillId="2" borderId="1" xfId="0" applyNumberFormat="1" applyFont="1" applyFill="1" applyBorder="1" applyAlignment="1" applyProtection="1">
      <alignment vertical="center"/>
      <protection locked="0"/>
    </xf>
    <xf numFmtId="178" fontId="5" fillId="2" borderId="13" xfId="0" applyNumberFormat="1" applyFont="1" applyFill="1" applyBorder="1" applyAlignment="1" applyProtection="1">
      <alignment horizontal="left" vertical="center"/>
      <protection locked="0"/>
    </xf>
    <xf numFmtId="0" fontId="0" fillId="2" borderId="1" xfId="0" applyFill="1" applyBorder="1" applyAlignment="1" applyProtection="1">
      <alignment vertical="center"/>
      <protection locked="0"/>
    </xf>
    <xf numFmtId="0" fontId="0" fillId="2" borderId="12" xfId="0" applyFill="1" applyBorder="1" applyAlignment="1" applyProtection="1">
      <alignment vertical="center"/>
      <protection locked="0"/>
    </xf>
    <xf numFmtId="0" fontId="5" fillId="4" borderId="0" xfId="0" applyFont="1" applyFill="1" applyProtection="1">
      <protection locked="0"/>
    </xf>
    <xf numFmtId="0" fontId="5" fillId="4" borderId="0" xfId="0" applyFont="1" applyFill="1" applyAlignment="1" applyProtection="1">
      <alignment horizontal="center" vertical="center"/>
      <protection locked="0"/>
    </xf>
    <xf numFmtId="0" fontId="5" fillId="4" borderId="0" xfId="0" applyFont="1" applyFill="1" applyAlignment="1" applyProtection="1">
      <alignment horizontal="right" vertical="center"/>
      <protection locked="0"/>
    </xf>
    <xf numFmtId="0" fontId="5" fillId="4" borderId="0" xfId="0" applyFont="1" applyFill="1" applyAlignment="1" applyProtection="1">
      <alignment vertical="center"/>
      <protection locked="0"/>
    </xf>
    <xf numFmtId="189" fontId="5" fillId="4" borderId="0" xfId="0" applyNumberFormat="1" applyFont="1" applyFill="1" applyAlignment="1" applyProtection="1">
      <alignment vertical="center"/>
      <protection locked="0"/>
    </xf>
    <xf numFmtId="176" fontId="5" fillId="4" borderId="0" xfId="0" applyNumberFormat="1" applyFont="1" applyFill="1" applyAlignment="1" applyProtection="1">
      <alignment horizontal="right" vertical="center"/>
      <protection locked="0"/>
    </xf>
    <xf numFmtId="0" fontId="5" fillId="2" borderId="9" xfId="0" applyFont="1" applyFill="1" applyBorder="1" applyAlignment="1" applyProtection="1">
      <alignment vertical="center"/>
      <protection locked="0"/>
    </xf>
    <xf numFmtId="0" fontId="0" fillId="4" borderId="0" xfId="0" applyFill="1" applyProtection="1">
      <protection locked="0"/>
    </xf>
    <xf numFmtId="0" fontId="3" fillId="4" borderId="0" xfId="0" applyFont="1" applyFill="1" applyAlignment="1" applyProtection="1">
      <alignment vertical="center" shrinkToFit="1"/>
      <protection locked="0"/>
    </xf>
    <xf numFmtId="0" fontId="5" fillId="2" borderId="14" xfId="0" applyFont="1" applyFill="1" applyBorder="1" applyAlignment="1" applyProtection="1">
      <alignment vertical="top"/>
      <protection locked="0"/>
    </xf>
    <xf numFmtId="0" fontId="35" fillId="2" borderId="14" xfId="0" applyFont="1" applyFill="1" applyBorder="1" applyAlignment="1" applyProtection="1">
      <alignment horizontal="center" vertical="center"/>
      <protection locked="0"/>
    </xf>
    <xf numFmtId="0" fontId="35" fillId="2" borderId="13"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13" fillId="2" borderId="0" xfId="0" applyFont="1" applyFill="1" applyAlignment="1" applyProtection="1">
      <alignment horizontal="center" vertical="center"/>
      <protection locked="0"/>
    </xf>
    <xf numFmtId="0" fontId="12" fillId="2" borderId="0" xfId="0" applyFont="1" applyFill="1" applyAlignment="1" applyProtection="1">
      <alignment horizontal="center" vertical="center"/>
      <protection locked="0"/>
    </xf>
    <xf numFmtId="0" fontId="12" fillId="2" borderId="0" xfId="0" applyFont="1" applyFill="1" applyAlignment="1" applyProtection="1">
      <alignment horizontal="left" vertical="center" wrapText="1"/>
      <protection locked="0"/>
    </xf>
    <xf numFmtId="0" fontId="12" fillId="2" borderId="0" xfId="0" applyFont="1" applyFill="1" applyAlignment="1" applyProtection="1">
      <alignment horizontal="center" vertical="center" wrapText="1"/>
      <protection locked="0"/>
    </xf>
    <xf numFmtId="0" fontId="3" fillId="2" borderId="0" xfId="0" applyFont="1" applyFill="1" applyAlignment="1" applyProtection="1">
      <alignment horizontal="center" vertical="center" wrapText="1"/>
      <protection locked="0"/>
    </xf>
    <xf numFmtId="0" fontId="3" fillId="3" borderId="0" xfId="0" applyFont="1" applyFill="1" applyAlignment="1">
      <alignment vertical="center"/>
    </xf>
    <xf numFmtId="0" fontId="3" fillId="3" borderId="0" xfId="0" applyFont="1" applyFill="1" applyAlignment="1">
      <alignment vertical="top"/>
    </xf>
    <xf numFmtId="0" fontId="3" fillId="3" borderId="0" xfId="0" applyFont="1" applyFill="1" applyAlignment="1">
      <alignment horizontal="left" vertical="center"/>
    </xf>
    <xf numFmtId="0" fontId="50" fillId="3" borderId="0" xfId="0" applyFont="1" applyFill="1" applyAlignment="1">
      <alignment vertical="center"/>
    </xf>
    <xf numFmtId="0" fontId="50" fillId="3" borderId="0" xfId="0" applyFont="1" applyFill="1" applyAlignment="1">
      <alignment vertical="top"/>
    </xf>
    <xf numFmtId="0" fontId="0" fillId="3" borderId="61" xfId="0" applyFill="1" applyBorder="1" applyAlignment="1" applyProtection="1">
      <alignment vertical="center"/>
      <protection locked="0"/>
    </xf>
    <xf numFmtId="0" fontId="0" fillId="2" borderId="0" xfId="0" applyFill="1" applyAlignment="1" applyProtection="1">
      <alignment horizontal="right" vertical="center"/>
      <protection locked="0"/>
    </xf>
    <xf numFmtId="0" fontId="56" fillId="6" borderId="0" xfId="1" applyFont="1" applyFill="1" applyBorder="1" applyAlignment="1" applyProtection="1">
      <alignment horizontal="left" vertical="top"/>
    </xf>
    <xf numFmtId="0" fontId="5" fillId="2" borderId="18" xfId="0" applyFont="1" applyFill="1" applyBorder="1" applyAlignment="1" applyProtection="1">
      <alignment vertical="center" wrapText="1"/>
      <protection locked="0"/>
    </xf>
    <xf numFmtId="49" fontId="5" fillId="2" borderId="62" xfId="0" applyNumberFormat="1" applyFont="1" applyFill="1" applyBorder="1" applyAlignment="1" applyProtection="1">
      <alignment horizontal="right" vertical="center"/>
      <protection locked="0"/>
    </xf>
    <xf numFmtId="178" fontId="5" fillId="4" borderId="0" xfId="0" applyNumberFormat="1" applyFont="1" applyFill="1" applyAlignment="1" applyProtection="1">
      <alignment horizontal="left" vertical="center"/>
      <protection locked="0"/>
    </xf>
    <xf numFmtId="178" fontId="5" fillId="4" borderId="10" xfId="0" applyNumberFormat="1" applyFont="1" applyFill="1" applyBorder="1" applyAlignment="1" applyProtection="1">
      <alignment horizontal="left" vertical="center"/>
      <protection locked="0"/>
    </xf>
    <xf numFmtId="0" fontId="58" fillId="2" borderId="0" xfId="0" applyFont="1" applyFill="1" applyAlignment="1" applyProtection="1">
      <alignment vertical="center"/>
      <protection locked="0"/>
    </xf>
    <xf numFmtId="0" fontId="3" fillId="3" borderId="8" xfId="0" applyFont="1" applyFill="1" applyBorder="1" applyAlignment="1">
      <alignment vertical="center"/>
    </xf>
    <xf numFmtId="0" fontId="3" fillId="3" borderId="9" xfId="0" applyFont="1" applyFill="1" applyBorder="1" applyAlignment="1">
      <alignment vertical="center"/>
    </xf>
    <xf numFmtId="0" fontId="5" fillId="7" borderId="6" xfId="0" applyFont="1" applyFill="1" applyBorder="1" applyAlignment="1">
      <alignment vertical="center"/>
    </xf>
    <xf numFmtId="0" fontId="5" fillId="7" borderId="0" xfId="0" applyFont="1" applyFill="1" applyAlignment="1">
      <alignment vertical="center"/>
    </xf>
    <xf numFmtId="0" fontId="5" fillId="7" borderId="0" xfId="0" applyFont="1" applyFill="1" applyAlignment="1">
      <alignment horizontal="right" vertical="center"/>
    </xf>
    <xf numFmtId="0" fontId="0" fillId="7" borderId="11" xfId="0" applyFill="1" applyBorder="1" applyAlignment="1">
      <alignment vertical="center"/>
    </xf>
    <xf numFmtId="0" fontId="5" fillId="7" borderId="1" xfId="0" applyFont="1" applyFill="1" applyBorder="1" applyAlignment="1">
      <alignment vertical="center"/>
    </xf>
    <xf numFmtId="0" fontId="5" fillId="7" borderId="1" xfId="0" applyFont="1" applyFill="1" applyBorder="1" applyAlignment="1">
      <alignment horizontal="right" vertical="center"/>
    </xf>
    <xf numFmtId="0" fontId="5" fillId="7" borderId="3" xfId="0" applyFont="1" applyFill="1" applyBorder="1" applyAlignment="1">
      <alignment vertical="center"/>
    </xf>
    <xf numFmtId="0" fontId="5" fillId="7" borderId="8" xfId="0" applyFont="1" applyFill="1" applyBorder="1" applyAlignment="1">
      <alignment vertical="center"/>
    </xf>
    <xf numFmtId="0" fontId="5" fillId="7" borderId="9" xfId="0" applyFont="1" applyFill="1" applyBorder="1" applyAlignment="1">
      <alignment vertical="center"/>
    </xf>
    <xf numFmtId="0" fontId="0" fillId="7" borderId="6" xfId="0" applyFill="1" applyBorder="1" applyAlignment="1">
      <alignment vertical="center"/>
    </xf>
    <xf numFmtId="0" fontId="0" fillId="7" borderId="0" xfId="0" applyFill="1" applyAlignment="1">
      <alignment vertical="center"/>
    </xf>
    <xf numFmtId="0" fontId="0" fillId="7" borderId="10" xfId="0" applyFill="1" applyBorder="1" applyAlignment="1">
      <alignment vertical="center"/>
    </xf>
    <xf numFmtId="0" fontId="0" fillId="7" borderId="1" xfId="0" applyFill="1" applyBorder="1" applyAlignment="1">
      <alignment vertical="center"/>
    </xf>
    <xf numFmtId="0" fontId="0" fillId="7" borderId="12" xfId="0" applyFill="1" applyBorder="1" applyAlignment="1">
      <alignment vertical="center"/>
    </xf>
    <xf numFmtId="0" fontId="3" fillId="3" borderId="0" xfId="0" applyFont="1" applyFill="1" applyAlignment="1" applyProtection="1">
      <alignment vertical="center"/>
      <protection locked="0"/>
    </xf>
    <xf numFmtId="0" fontId="0" fillId="2" borderId="13" xfId="0" applyFill="1" applyBorder="1" applyAlignment="1" applyProtection="1">
      <alignment vertical="center"/>
      <protection locked="0"/>
    </xf>
    <xf numFmtId="0" fontId="5" fillId="3" borderId="1" xfId="0" applyFont="1" applyFill="1" applyBorder="1" applyAlignment="1" applyProtection="1">
      <alignment vertical="center"/>
      <protection locked="0"/>
    </xf>
    <xf numFmtId="0" fontId="5" fillId="7" borderId="6" xfId="0" applyFont="1" applyFill="1" applyBorder="1" applyAlignment="1">
      <alignment vertical="center" wrapText="1"/>
    </xf>
    <xf numFmtId="0" fontId="5" fillId="7" borderId="0" xfId="0" applyFont="1" applyFill="1" applyAlignment="1">
      <alignment vertical="center" wrapText="1"/>
    </xf>
    <xf numFmtId="0" fontId="5" fillId="7" borderId="10" xfId="0" applyFont="1" applyFill="1" applyBorder="1" applyAlignment="1">
      <alignment horizontal="right" vertical="center"/>
    </xf>
    <xf numFmtId="0" fontId="3" fillId="3" borderId="6" xfId="0" applyFont="1" applyFill="1" applyBorder="1" applyAlignment="1">
      <alignment vertical="center"/>
    </xf>
    <xf numFmtId="0" fontId="3" fillId="3" borderId="10" xfId="0" applyFont="1" applyFill="1" applyBorder="1" applyAlignment="1">
      <alignment vertical="center"/>
    </xf>
    <xf numFmtId="0" fontId="6" fillId="3" borderId="6" xfId="0" applyFont="1" applyFill="1" applyBorder="1" applyAlignment="1" applyProtection="1">
      <alignment vertical="center"/>
      <protection locked="0"/>
    </xf>
    <xf numFmtId="0" fontId="6" fillId="3" borderId="6" xfId="0" applyFont="1" applyFill="1" applyBorder="1" applyAlignment="1">
      <alignment vertical="center"/>
    </xf>
    <xf numFmtId="0" fontId="58" fillId="3" borderId="6" xfId="0" applyFont="1" applyFill="1" applyBorder="1" applyAlignment="1">
      <alignment horizontal="right" vertical="top"/>
    </xf>
    <xf numFmtId="0" fontId="0" fillId="3" borderId="10" xfId="0" applyFill="1" applyBorder="1" applyAlignment="1">
      <alignment vertical="center"/>
    </xf>
    <xf numFmtId="0" fontId="3" fillId="3" borderId="6" xfId="0" applyFont="1" applyFill="1" applyBorder="1" applyAlignment="1" applyProtection="1">
      <alignment vertical="center"/>
      <protection locked="0"/>
    </xf>
    <xf numFmtId="0" fontId="0" fillId="3" borderId="64" xfId="0" applyFill="1" applyBorder="1" applyAlignment="1" applyProtection="1">
      <alignment vertical="center"/>
      <protection locked="0"/>
    </xf>
    <xf numFmtId="0" fontId="0" fillId="3" borderId="65" xfId="0" applyFill="1" applyBorder="1" applyAlignment="1">
      <alignment vertical="center"/>
    </xf>
    <xf numFmtId="0" fontId="3" fillId="2" borderId="6" xfId="0" applyFont="1" applyFill="1" applyBorder="1" applyAlignment="1" applyProtection="1">
      <alignment vertical="center"/>
      <protection locked="0"/>
    </xf>
    <xf numFmtId="0" fontId="3" fillId="2" borderId="10" xfId="0" applyFont="1" applyFill="1" applyBorder="1" applyAlignment="1" applyProtection="1">
      <alignment vertical="center"/>
      <protection locked="0"/>
    </xf>
    <xf numFmtId="0" fontId="62" fillId="6" borderId="0" xfId="1" applyFont="1" applyFill="1" applyBorder="1" applyAlignment="1" applyProtection="1">
      <alignment horizontal="left" vertical="top"/>
    </xf>
    <xf numFmtId="0" fontId="57" fillId="6" borderId="0" xfId="0" applyFont="1" applyFill="1" applyAlignment="1">
      <alignment vertical="top"/>
    </xf>
    <xf numFmtId="0" fontId="57" fillId="6" borderId="0" xfId="0" applyFont="1" applyFill="1" applyAlignment="1">
      <alignment vertical="center"/>
    </xf>
    <xf numFmtId="0" fontId="64" fillId="6" borderId="0" xfId="0" applyFont="1" applyFill="1"/>
    <xf numFmtId="0" fontId="11" fillId="6" borderId="0" xfId="0" applyFont="1" applyFill="1" applyAlignment="1">
      <alignment vertical="center"/>
    </xf>
    <xf numFmtId="0" fontId="19" fillId="6" borderId="0" xfId="0" applyFont="1" applyFill="1" applyAlignment="1">
      <alignment vertical="center"/>
    </xf>
    <xf numFmtId="0" fontId="11" fillId="6" borderId="0" xfId="0" applyFont="1" applyFill="1" applyAlignment="1">
      <alignment horizontal="right" vertical="center"/>
    </xf>
    <xf numFmtId="0" fontId="11" fillId="0" borderId="0" xfId="0" applyFont="1" applyAlignment="1">
      <alignment vertical="center"/>
    </xf>
    <xf numFmtId="0" fontId="11" fillId="0" borderId="0" xfId="0" applyFont="1" applyAlignment="1">
      <alignment vertical="center" wrapText="1"/>
    </xf>
    <xf numFmtId="0" fontId="16" fillId="0" borderId="0" xfId="0" applyFont="1" applyAlignment="1">
      <alignment vertical="center"/>
    </xf>
    <xf numFmtId="0" fontId="11" fillId="0" borderId="0" xfId="0" applyFont="1" applyAlignment="1">
      <alignment vertical="top" wrapText="1"/>
    </xf>
    <xf numFmtId="0" fontId="15" fillId="0" borderId="0" xfId="0" applyFont="1" applyAlignment="1">
      <alignment vertical="center"/>
    </xf>
    <xf numFmtId="0" fontId="54" fillId="0" borderId="0" xfId="0" applyFont="1" applyAlignment="1">
      <alignment vertical="top" wrapText="1"/>
    </xf>
    <xf numFmtId="0" fontId="15" fillId="0" borderId="0" xfId="0" applyFont="1" applyAlignment="1">
      <alignment vertical="top"/>
    </xf>
    <xf numFmtId="0" fontId="54" fillId="0" borderId="0" xfId="0" applyFont="1" applyAlignment="1">
      <alignment horizontal="right" vertical="top"/>
    </xf>
    <xf numFmtId="0" fontId="34" fillId="0" borderId="0" xfId="1" applyFill="1" applyBorder="1" applyAlignment="1" applyProtection="1">
      <alignment vertical="top"/>
    </xf>
    <xf numFmtId="0" fontId="19" fillId="6" borderId="0" xfId="0" applyFont="1" applyFill="1" applyAlignment="1">
      <alignment horizontal="right" vertical="center"/>
    </xf>
    <xf numFmtId="0" fontId="19" fillId="6" borderId="0" xfId="0" applyFont="1" applyFill="1" applyAlignment="1">
      <alignment horizontal="right" vertical="top"/>
    </xf>
    <xf numFmtId="0" fontId="11" fillId="6" borderId="0" xfId="0" applyFont="1" applyFill="1" applyAlignment="1">
      <alignment vertical="top"/>
    </xf>
    <xf numFmtId="0" fontId="18" fillId="0" borderId="0" xfId="0" applyFont="1" applyAlignment="1">
      <alignment vertical="center"/>
    </xf>
    <xf numFmtId="0" fontId="54" fillId="0" borderId="0" xfId="0" applyFont="1" applyAlignment="1">
      <alignment vertical="top"/>
    </xf>
    <xf numFmtId="0" fontId="11" fillId="0" borderId="0" xfId="0" applyFont="1" applyAlignment="1">
      <alignment horizontal="left" vertical="top" wrapText="1"/>
    </xf>
    <xf numFmtId="0" fontId="67" fillId="0" borderId="0" xfId="0" applyFont="1" applyAlignment="1">
      <alignment horizontal="left" vertical="top"/>
    </xf>
    <xf numFmtId="0" fontId="11" fillId="0" borderId="0" xfId="0" applyFont="1"/>
    <xf numFmtId="0" fontId="67" fillId="0" borderId="0" xfId="0" applyFont="1" applyAlignment="1">
      <alignment vertical="center"/>
    </xf>
    <xf numFmtId="0" fontId="11" fillId="0" borderId="0" xfId="0" applyFont="1" applyAlignment="1">
      <alignment vertical="top"/>
    </xf>
    <xf numFmtId="0" fontId="11" fillId="0" borderId="0" xfId="0" applyFont="1" applyAlignment="1">
      <alignment horizontal="left" vertical="top"/>
    </xf>
    <xf numFmtId="0" fontId="68" fillId="0" borderId="0" xfId="1" applyFont="1" applyFill="1" applyBorder="1" applyAlignment="1" applyProtection="1">
      <alignment horizontal="left" vertical="top"/>
    </xf>
    <xf numFmtId="0" fontId="68" fillId="0" borderId="0" xfId="1" applyFont="1" applyFill="1" applyBorder="1" applyAlignment="1" applyProtection="1">
      <alignment vertical="top"/>
    </xf>
    <xf numFmtId="0" fontId="16" fillId="0" borderId="0" xfId="0" applyFont="1" applyAlignment="1">
      <alignment wrapText="1"/>
    </xf>
    <xf numFmtId="0" fontId="18" fillId="6" borderId="0" xfId="0" applyFont="1" applyFill="1" applyAlignment="1">
      <alignment vertical="center"/>
    </xf>
    <xf numFmtId="0" fontId="57" fillId="6" borderId="0" xfId="0" applyFont="1" applyFill="1" applyAlignment="1">
      <alignment horizontal="right" vertical="top"/>
    </xf>
    <xf numFmtId="0" fontId="62" fillId="10" borderId="0" xfId="1" applyFont="1" applyFill="1" applyBorder="1" applyAlignment="1" applyProtection="1">
      <alignment vertical="top"/>
    </xf>
    <xf numFmtId="0" fontId="62" fillId="10" borderId="0" xfId="1" applyFont="1" applyFill="1" applyBorder="1" applyAlignment="1" applyProtection="1">
      <alignment horizontal="left" vertical="top"/>
    </xf>
    <xf numFmtId="0" fontId="3" fillId="10" borderId="0" xfId="0" applyFont="1" applyFill="1" applyAlignment="1">
      <alignment vertical="center"/>
    </xf>
    <xf numFmtId="0" fontId="11" fillId="10" borderId="0" xfId="0" applyFont="1" applyFill="1" applyAlignment="1">
      <alignment vertical="center"/>
    </xf>
    <xf numFmtId="0" fontId="0" fillId="10" borderId="0" xfId="0" applyFill="1" applyAlignment="1">
      <alignment vertical="center"/>
    </xf>
    <xf numFmtId="49" fontId="5" fillId="2" borderId="0" xfId="0" quotePrefix="1" applyNumberFormat="1" applyFont="1" applyFill="1" applyAlignment="1">
      <alignment horizontal="right" vertical="top"/>
    </xf>
    <xf numFmtId="0" fontId="5" fillId="2" borderId="0" xfId="0" applyFont="1" applyFill="1" applyAlignment="1">
      <alignment vertical="top" wrapText="1"/>
    </xf>
    <xf numFmtId="49" fontId="5" fillId="2" borderId="0" xfId="0" applyNumberFormat="1" applyFont="1" applyFill="1" applyAlignment="1">
      <alignment vertical="top"/>
    </xf>
    <xf numFmtId="49" fontId="5" fillId="2" borderId="0" xfId="0" quotePrefix="1" applyNumberFormat="1" applyFont="1" applyFill="1" applyAlignment="1">
      <alignment horizontal="right" vertical="center"/>
    </xf>
    <xf numFmtId="49" fontId="5" fillId="2" borderId="0" xfId="0" quotePrefix="1" applyNumberFormat="1" applyFont="1" applyFill="1" applyAlignment="1">
      <alignment horizontal="left" vertical="center"/>
    </xf>
    <xf numFmtId="0" fontId="0" fillId="4" borderId="69" xfId="0" applyFill="1" applyBorder="1" applyProtection="1">
      <protection locked="0"/>
    </xf>
    <xf numFmtId="0" fontId="0" fillId="4" borderId="70" xfId="0" applyFill="1" applyBorder="1" applyProtection="1">
      <protection locked="0"/>
    </xf>
    <xf numFmtId="0" fontId="0" fillId="4" borderId="71" xfId="0" applyFill="1" applyBorder="1" applyProtection="1">
      <protection locked="0"/>
    </xf>
    <xf numFmtId="0" fontId="0" fillId="4" borderId="72" xfId="0" applyFill="1" applyBorder="1" applyProtection="1">
      <protection locked="0"/>
    </xf>
    <xf numFmtId="0" fontId="0" fillId="4" borderId="73" xfId="0" applyFill="1" applyBorder="1" applyProtection="1">
      <protection locked="0"/>
    </xf>
    <xf numFmtId="0" fontId="0" fillId="4" borderId="74" xfId="0" applyFill="1" applyBorder="1" applyProtection="1">
      <protection locked="0"/>
    </xf>
    <xf numFmtId="0" fontId="0" fillId="4" borderId="75" xfId="0" applyFill="1" applyBorder="1" applyProtection="1">
      <protection locked="0"/>
    </xf>
    <xf numFmtId="0" fontId="0" fillId="4" borderId="76" xfId="0" applyFill="1" applyBorder="1" applyProtection="1">
      <protection locked="0"/>
    </xf>
    <xf numFmtId="0" fontId="65" fillId="11" borderId="0" xfId="0" applyFont="1" applyFill="1" applyAlignment="1">
      <alignment vertical="center"/>
    </xf>
    <xf numFmtId="0" fontId="0" fillId="11" borderId="0" xfId="0" applyFill="1" applyAlignment="1">
      <alignment vertical="center"/>
    </xf>
    <xf numFmtId="0" fontId="63" fillId="11" borderId="0" xfId="0" applyFont="1" applyFill="1" applyAlignment="1">
      <alignment vertical="center"/>
    </xf>
    <xf numFmtId="0" fontId="70" fillId="11" borderId="0" xfId="0" applyFont="1" applyFill="1" applyAlignment="1">
      <alignment vertical="center"/>
    </xf>
    <xf numFmtId="0" fontId="52" fillId="11" borderId="0" xfId="0" applyFont="1" applyFill="1" applyAlignment="1">
      <alignment vertical="center"/>
    </xf>
    <xf numFmtId="0" fontId="54" fillId="11" borderId="0" xfId="0" applyFont="1" applyFill="1" applyAlignment="1">
      <alignment vertical="center"/>
    </xf>
    <xf numFmtId="0" fontId="5" fillId="4" borderId="70" xfId="0" applyFont="1" applyFill="1" applyBorder="1" applyAlignment="1" applyProtection="1">
      <alignment vertical="center"/>
      <protection locked="0"/>
    </xf>
    <xf numFmtId="0" fontId="54" fillId="0" borderId="0" xfId="0" applyFont="1" applyAlignment="1">
      <alignment vertical="center"/>
    </xf>
    <xf numFmtId="0" fontId="5" fillId="2" borderId="8" xfId="0" applyFont="1" applyFill="1" applyBorder="1" applyAlignment="1" applyProtection="1">
      <alignment horizontal="right" vertical="center"/>
      <protection locked="0"/>
    </xf>
    <xf numFmtId="0" fontId="3" fillId="2" borderId="8" xfId="0" applyFont="1" applyFill="1" applyBorder="1" applyAlignment="1" applyProtection="1">
      <alignment horizontal="left" vertical="center"/>
      <protection locked="0"/>
    </xf>
    <xf numFmtId="0" fontId="55" fillId="11" borderId="0" xfId="0" applyFont="1" applyFill="1" applyAlignment="1">
      <alignment vertical="center"/>
    </xf>
    <xf numFmtId="0" fontId="5" fillId="11" borderId="0" xfId="0" applyFont="1" applyFill="1" applyAlignment="1">
      <alignment vertical="center"/>
    </xf>
    <xf numFmtId="0" fontId="52" fillId="12" borderId="0" xfId="0" applyFont="1" applyFill="1" applyAlignment="1">
      <alignment vertical="center"/>
    </xf>
    <xf numFmtId="0" fontId="55" fillId="12" borderId="0" xfId="0" applyFont="1" applyFill="1" applyAlignment="1">
      <alignment horizontal="right" vertical="center"/>
    </xf>
    <xf numFmtId="0" fontId="55" fillId="12" borderId="0" xfId="0" applyFont="1" applyFill="1" applyAlignment="1">
      <alignment vertical="center"/>
    </xf>
    <xf numFmtId="179" fontId="3" fillId="2" borderId="12" xfId="0" applyNumberFormat="1" applyFont="1" applyFill="1" applyBorder="1" applyAlignment="1" applyProtection="1">
      <alignment vertical="center"/>
      <protection locked="0"/>
    </xf>
    <xf numFmtId="0" fontId="39" fillId="2" borderId="0" xfId="0" applyFont="1" applyFill="1" applyAlignment="1" applyProtection="1">
      <alignment horizontal="right" vertical="center"/>
      <protection locked="0"/>
    </xf>
    <xf numFmtId="0" fontId="0" fillId="2" borderId="11" xfId="0" applyFill="1" applyBorder="1" applyAlignment="1" applyProtection="1">
      <alignment vertical="center"/>
      <protection locked="0"/>
    </xf>
    <xf numFmtId="0" fontId="0" fillId="0" borderId="0" xfId="0" applyAlignment="1" applyProtection="1">
      <alignment horizontal="right" vertical="center"/>
      <protection locked="0"/>
    </xf>
    <xf numFmtId="0" fontId="3" fillId="0" borderId="0" xfId="0" applyFont="1" applyAlignment="1" applyProtection="1">
      <alignment horizontal="left" vertical="top" wrapText="1"/>
      <protection locked="0"/>
    </xf>
    <xf numFmtId="0" fontId="3" fillId="0" borderId="0" xfId="0" applyFont="1" applyAlignment="1" applyProtection="1">
      <alignment horizontal="left" vertical="center"/>
      <protection locked="0"/>
    </xf>
    <xf numFmtId="0" fontId="5" fillId="0" borderId="0" xfId="0" applyFont="1" applyAlignment="1" applyProtection="1">
      <alignment horizontal="left" vertical="center"/>
      <protection locked="0"/>
    </xf>
    <xf numFmtId="0" fontId="39" fillId="0" borderId="0" xfId="0" applyFont="1" applyAlignment="1" applyProtection="1">
      <alignment horizontal="left" vertical="center"/>
      <protection locked="0"/>
    </xf>
    <xf numFmtId="0" fontId="5" fillId="0" borderId="0" xfId="0" applyFont="1" applyAlignment="1" applyProtection="1">
      <alignment vertical="center"/>
      <protection locked="0"/>
    </xf>
    <xf numFmtId="0" fontId="1" fillId="2" borderId="0" xfId="0" applyFont="1" applyFill="1" applyAlignment="1" applyProtection="1">
      <alignment vertical="center"/>
      <protection locked="0"/>
    </xf>
    <xf numFmtId="0" fontId="27" fillId="2" borderId="0" xfId="0" applyFont="1" applyFill="1" applyAlignment="1" applyProtection="1">
      <alignment horizontal="right" vertical="center"/>
      <protection locked="0"/>
    </xf>
    <xf numFmtId="0" fontId="12" fillId="2" borderId="0" xfId="0" applyFont="1" applyFill="1" applyAlignment="1" applyProtection="1">
      <alignment vertical="center"/>
      <protection locked="0"/>
    </xf>
    <xf numFmtId="0" fontId="12" fillId="6" borderId="0" xfId="0" applyFont="1" applyFill="1" applyAlignment="1" applyProtection="1">
      <alignment vertical="center"/>
      <protection locked="0"/>
    </xf>
    <xf numFmtId="0" fontId="12" fillId="2" borderId="0" xfId="0" applyFont="1" applyFill="1" applyAlignment="1" applyProtection="1">
      <alignment vertical="center" wrapText="1"/>
      <protection locked="0"/>
    </xf>
    <xf numFmtId="0" fontId="52" fillId="12" borderId="0" xfId="0" applyFont="1" applyFill="1" applyAlignment="1">
      <alignment vertical="top"/>
    </xf>
    <xf numFmtId="0" fontId="3" fillId="6" borderId="0" xfId="0" applyFont="1" applyFill="1" applyAlignment="1" applyProtection="1">
      <alignment vertical="center" wrapText="1"/>
      <protection locked="0"/>
    </xf>
    <xf numFmtId="0" fontId="16" fillId="6" borderId="0" xfId="0" applyFont="1" applyFill="1" applyAlignment="1" applyProtection="1">
      <alignment vertical="center" wrapText="1"/>
      <protection locked="0"/>
    </xf>
    <xf numFmtId="0" fontId="16" fillId="6" borderId="0" xfId="0" applyFont="1" applyFill="1" applyAlignment="1" applyProtection="1">
      <alignment vertical="center"/>
      <protection locked="0"/>
    </xf>
    <xf numFmtId="0" fontId="16" fillId="6" borderId="0" xfId="0" applyFont="1" applyFill="1" applyAlignment="1" applyProtection="1">
      <alignment vertical="top" wrapText="1"/>
      <protection locked="0"/>
    </xf>
    <xf numFmtId="0" fontId="29" fillId="6" borderId="0" xfId="0" applyFont="1" applyFill="1" applyAlignment="1" applyProtection="1">
      <alignment vertical="top"/>
      <protection locked="0"/>
    </xf>
    <xf numFmtId="0" fontId="3" fillId="6" borderId="0" xfId="0" applyFont="1" applyFill="1" applyAlignment="1" applyProtection="1">
      <alignment vertical="center"/>
      <protection locked="0"/>
    </xf>
    <xf numFmtId="177" fontId="0" fillId="0" borderId="0" xfId="0" applyNumberFormat="1" applyAlignment="1" applyProtection="1">
      <alignment vertical="center"/>
      <protection locked="0"/>
    </xf>
    <xf numFmtId="0" fontId="15" fillId="6" borderId="0" xfId="0" applyFont="1" applyFill="1" applyAlignment="1">
      <alignment vertical="center"/>
    </xf>
    <xf numFmtId="0" fontId="73" fillId="6" borderId="0" xfId="0" applyFont="1" applyFill="1" applyAlignment="1">
      <alignment vertical="center"/>
    </xf>
    <xf numFmtId="0" fontId="54" fillId="6" borderId="0" xfId="0" applyFont="1" applyFill="1" applyAlignment="1">
      <alignment vertical="center"/>
    </xf>
    <xf numFmtId="0" fontId="58" fillId="0" borderId="0" xfId="0" applyFont="1" applyAlignment="1" applyProtection="1">
      <alignment vertical="center"/>
      <protection locked="0"/>
    </xf>
    <xf numFmtId="0" fontId="31" fillId="0" borderId="0" xfId="0" applyFont="1" applyAlignment="1" applyProtection="1">
      <alignment vertical="center"/>
      <protection locked="0"/>
    </xf>
    <xf numFmtId="0" fontId="3" fillId="0" borderId="3" xfId="0" applyFont="1" applyBorder="1" applyAlignment="1" applyProtection="1">
      <alignment vertical="center"/>
      <protection locked="0"/>
    </xf>
    <xf numFmtId="0" fontId="3" fillId="0" borderId="8" xfId="0" applyFont="1" applyBorder="1" applyAlignment="1" applyProtection="1">
      <alignment vertical="center"/>
      <protection locked="0"/>
    </xf>
    <xf numFmtId="0" fontId="0" fillId="0" borderId="9" xfId="0" applyBorder="1" applyAlignment="1" applyProtection="1">
      <alignment vertical="center"/>
      <protection locked="0"/>
    </xf>
    <xf numFmtId="0" fontId="3" fillId="0" borderId="19"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0" fillId="0" borderId="21" xfId="0" applyBorder="1" applyAlignment="1" applyProtection="1">
      <alignment vertical="center"/>
      <protection locked="0"/>
    </xf>
    <xf numFmtId="0" fontId="3" fillId="3" borderId="20" xfId="0" applyFont="1" applyFill="1" applyBorder="1" applyAlignment="1" applyProtection="1">
      <alignment vertical="center"/>
      <protection locked="0"/>
    </xf>
    <xf numFmtId="0" fontId="59" fillId="0" borderId="0" xfId="0" applyFont="1" applyAlignment="1" applyProtection="1">
      <alignment vertical="center"/>
      <protection locked="0"/>
    </xf>
    <xf numFmtId="0" fontId="0" fillId="0" borderId="0" xfId="0" applyAlignment="1" applyProtection="1">
      <alignment horizontal="left" vertical="center"/>
      <protection locked="0"/>
    </xf>
    <xf numFmtId="0" fontId="8" fillId="0" borderId="0" xfId="0" applyFont="1" applyAlignment="1" applyProtection="1">
      <alignment horizontal="left" vertical="center"/>
      <protection locked="0"/>
    </xf>
    <xf numFmtId="0" fontId="38" fillId="0" borderId="0" xfId="0" applyFont="1" applyAlignment="1" applyProtection="1">
      <alignment horizontal="left" vertical="center"/>
      <protection locked="0"/>
    </xf>
    <xf numFmtId="0" fontId="5" fillId="3" borderId="15" xfId="0" applyFont="1" applyFill="1" applyBorder="1" applyAlignment="1" applyProtection="1">
      <alignment horizontal="center" vertical="center"/>
      <protection locked="0"/>
    </xf>
    <xf numFmtId="0" fontId="78" fillId="11" borderId="0" xfId="0" applyFont="1" applyFill="1" applyAlignment="1">
      <alignment horizontal="left" vertical="center"/>
    </xf>
    <xf numFmtId="0" fontId="5" fillId="4" borderId="70" xfId="0" applyFont="1" applyFill="1" applyBorder="1" applyAlignment="1" applyProtection="1">
      <alignment horizontal="right" vertical="center"/>
      <protection locked="0"/>
    </xf>
    <xf numFmtId="0" fontId="3" fillId="4" borderId="70" xfId="0" applyFont="1" applyFill="1" applyBorder="1" applyAlignment="1" applyProtection="1">
      <alignment vertical="center"/>
      <protection locked="0"/>
    </xf>
    <xf numFmtId="0" fontId="5" fillId="3" borderId="11" xfId="0" applyFont="1" applyFill="1" applyBorder="1" applyAlignment="1" applyProtection="1">
      <alignment vertical="center"/>
      <protection locked="0"/>
    </xf>
    <xf numFmtId="0" fontId="5" fillId="0" borderId="14" xfId="0" applyFont="1" applyBorder="1" applyAlignment="1" applyProtection="1">
      <alignment vertical="center"/>
      <protection locked="0"/>
    </xf>
    <xf numFmtId="0" fontId="0" fillId="0" borderId="14" xfId="0" applyBorder="1" applyAlignment="1" applyProtection="1">
      <alignment vertical="center"/>
      <protection locked="0"/>
    </xf>
    <xf numFmtId="0" fontId="39" fillId="2" borderId="8" xfId="0" applyFont="1" applyFill="1" applyBorder="1" applyAlignment="1" applyProtection="1">
      <alignment vertical="center"/>
      <protection locked="0"/>
    </xf>
    <xf numFmtId="0" fontId="48" fillId="0" borderId="0" xfId="0" applyFont="1" applyAlignment="1" applyProtection="1">
      <alignment vertical="center"/>
      <protection locked="0"/>
    </xf>
    <xf numFmtId="176" fontId="58" fillId="2" borderId="63" xfId="0" applyNumberFormat="1" applyFont="1" applyFill="1" applyBorder="1" applyAlignment="1" applyProtection="1">
      <alignment horizontal="center" vertical="center"/>
      <protection locked="0"/>
    </xf>
    <xf numFmtId="0" fontId="5" fillId="2" borderId="0" xfId="0" applyFont="1" applyFill="1" applyAlignment="1" applyProtection="1">
      <alignment horizontal="left" vertical="top" wrapText="1"/>
      <protection locked="0"/>
    </xf>
    <xf numFmtId="0" fontId="39" fillId="2" borderId="0" xfId="0" applyFont="1" applyFill="1" applyAlignment="1">
      <alignment vertical="center"/>
    </xf>
    <xf numFmtId="0" fontId="70" fillId="8" borderId="0" xfId="0" applyFont="1" applyFill="1" applyAlignment="1">
      <alignment vertical="center"/>
    </xf>
    <xf numFmtId="0" fontId="11" fillId="12" borderId="0" xfId="0" applyFont="1" applyFill="1" applyAlignment="1">
      <alignment vertical="center"/>
    </xf>
    <xf numFmtId="0" fontId="19" fillId="12" borderId="0" xfId="0" applyFont="1" applyFill="1" applyAlignment="1">
      <alignment vertical="center"/>
    </xf>
    <xf numFmtId="0" fontId="19" fillId="12" borderId="0" xfId="0" applyFont="1" applyFill="1" applyAlignment="1">
      <alignment horizontal="right" vertical="top"/>
    </xf>
    <xf numFmtId="0" fontId="11" fillId="12" borderId="0" xfId="0" applyFont="1" applyFill="1" applyAlignment="1">
      <alignment vertical="top"/>
    </xf>
    <xf numFmtId="0" fontId="15" fillId="12" borderId="0" xfId="0" applyFont="1" applyFill="1" applyAlignment="1">
      <alignment vertical="center"/>
    </xf>
    <xf numFmtId="0" fontId="0" fillId="12" borderId="0" xfId="0" applyFill="1" applyAlignment="1">
      <alignment vertical="center"/>
    </xf>
    <xf numFmtId="0" fontId="5" fillId="12" borderId="0" xfId="0" applyFont="1" applyFill="1" applyAlignment="1">
      <alignment vertical="center"/>
    </xf>
    <xf numFmtId="0" fontId="70" fillId="20" borderId="0" xfId="0" applyFont="1" applyFill="1" applyAlignment="1">
      <alignment vertical="center"/>
    </xf>
    <xf numFmtId="0" fontId="63" fillId="20" borderId="0" xfId="0" applyFont="1" applyFill="1" applyAlignment="1">
      <alignment vertical="center"/>
    </xf>
    <xf numFmtId="0" fontId="65" fillId="20" borderId="0" xfId="0" applyFont="1" applyFill="1" applyAlignment="1">
      <alignment vertical="center"/>
    </xf>
    <xf numFmtId="0" fontId="54" fillId="12" borderId="0" xfId="0" applyFont="1" applyFill="1" applyAlignment="1">
      <alignment vertical="center"/>
    </xf>
    <xf numFmtId="0" fontId="11" fillId="12" borderId="0" xfId="0" applyFont="1" applyFill="1" applyAlignment="1">
      <alignment horizontal="right" vertical="center"/>
    </xf>
    <xf numFmtId="0" fontId="79" fillId="20" borderId="0" xfId="0" applyFont="1" applyFill="1" applyAlignment="1">
      <alignment vertical="center"/>
    </xf>
    <xf numFmtId="0" fontId="79" fillId="12" borderId="0" xfId="0" applyFont="1" applyFill="1" applyAlignment="1">
      <alignment vertical="center"/>
    </xf>
    <xf numFmtId="0" fontId="11" fillId="16" borderId="0" xfId="0" applyFont="1" applyFill="1" applyAlignment="1">
      <alignment vertical="center"/>
    </xf>
    <xf numFmtId="0" fontId="11" fillId="16" borderId="0" xfId="0" applyFont="1" applyFill="1" applyAlignment="1">
      <alignment horizontal="right" vertical="center"/>
    </xf>
    <xf numFmtId="0" fontId="0" fillId="16" borderId="0" xfId="0" applyFill="1" applyAlignment="1">
      <alignment vertical="center"/>
    </xf>
    <xf numFmtId="0" fontId="4" fillId="2" borderId="8" xfId="0" applyFont="1" applyFill="1" applyBorder="1" applyAlignment="1" applyProtection="1">
      <alignment vertical="center" wrapText="1"/>
      <protection locked="0"/>
    </xf>
    <xf numFmtId="0" fontId="4" fillId="2" borderId="0" xfId="0" applyFont="1" applyFill="1" applyAlignment="1" applyProtection="1">
      <alignment vertical="center" wrapText="1"/>
      <protection locked="0"/>
    </xf>
    <xf numFmtId="0" fontId="4" fillId="2" borderId="1" xfId="0" applyFont="1" applyFill="1" applyBorder="1" applyAlignment="1" applyProtection="1">
      <alignment vertical="center" wrapText="1"/>
      <protection locked="0"/>
    </xf>
    <xf numFmtId="0" fontId="32" fillId="2" borderId="0" xfId="0" applyFont="1" applyFill="1" applyAlignment="1" applyProtection="1">
      <alignment vertical="center" wrapText="1"/>
      <protection locked="0"/>
    </xf>
    <xf numFmtId="0" fontId="32" fillId="2" borderId="10" xfId="0" applyFont="1" applyFill="1" applyBorder="1" applyAlignment="1" applyProtection="1">
      <alignment vertical="center" wrapText="1"/>
      <protection locked="0"/>
    </xf>
    <xf numFmtId="0" fontId="5" fillId="2" borderId="0" xfId="0" applyFont="1" applyFill="1" applyAlignment="1" applyProtection="1">
      <alignment vertical="top" wrapText="1"/>
      <protection locked="0"/>
    </xf>
    <xf numFmtId="0" fontId="5" fillId="2" borderId="8" xfId="0" applyFont="1" applyFill="1" applyBorder="1" applyAlignment="1" applyProtection="1">
      <alignment horizontal="left" vertical="center"/>
      <protection locked="0"/>
    </xf>
    <xf numFmtId="0" fontId="4" fillId="2" borderId="9" xfId="0" applyFont="1" applyFill="1" applyBorder="1" applyAlignment="1" applyProtection="1">
      <alignment vertical="center" wrapText="1"/>
      <protection locked="0"/>
    </xf>
    <xf numFmtId="0" fontId="4" fillId="2" borderId="10" xfId="0" applyFont="1" applyFill="1" applyBorder="1" applyAlignment="1" applyProtection="1">
      <alignment vertical="center" wrapText="1"/>
      <protection locked="0"/>
    </xf>
    <xf numFmtId="0" fontId="5" fillId="2" borderId="10" xfId="0" applyFont="1" applyFill="1" applyBorder="1" applyAlignment="1" applyProtection="1">
      <alignment vertical="top" wrapText="1"/>
      <protection locked="0"/>
    </xf>
    <xf numFmtId="0" fontId="0" fillId="0" borderId="12" xfId="0" applyBorder="1" applyAlignment="1" applyProtection="1">
      <alignment vertical="center"/>
      <protection locked="0"/>
    </xf>
    <xf numFmtId="0" fontId="5" fillId="2" borderId="1" xfId="0" applyFont="1" applyFill="1" applyBorder="1" applyAlignment="1" applyProtection="1">
      <alignment vertical="top"/>
      <protection locked="0"/>
    </xf>
    <xf numFmtId="0" fontId="5" fillId="2" borderId="1" xfId="0" applyFont="1" applyFill="1" applyBorder="1" applyAlignment="1" applyProtection="1">
      <alignment vertical="center" wrapText="1"/>
      <protection locked="0"/>
    </xf>
    <xf numFmtId="0" fontId="5" fillId="2" borderId="12" xfId="0" applyFont="1" applyFill="1" applyBorder="1" applyAlignment="1" applyProtection="1">
      <alignment vertical="center" wrapText="1"/>
      <protection locked="0"/>
    </xf>
    <xf numFmtId="0" fontId="41" fillId="2" borderId="1" xfId="0" applyFont="1" applyFill="1" applyBorder="1" applyAlignment="1" applyProtection="1">
      <alignment horizontal="left" vertical="center"/>
      <protection locked="0"/>
    </xf>
    <xf numFmtId="0" fontId="5" fillId="2" borderId="0" xfId="0" applyFont="1" applyFill="1" applyAlignment="1" applyProtection="1">
      <alignment vertical="center" wrapText="1"/>
      <protection locked="0"/>
    </xf>
    <xf numFmtId="0" fontId="41" fillId="4" borderId="11" xfId="0" applyFont="1" applyFill="1" applyBorder="1" applyAlignment="1" applyProtection="1">
      <alignment vertical="center"/>
      <protection locked="0"/>
    </xf>
    <xf numFmtId="0" fontId="41" fillId="4" borderId="1" xfId="0" applyFont="1" applyFill="1" applyBorder="1" applyAlignment="1" applyProtection="1">
      <alignment vertical="center"/>
      <protection locked="0"/>
    </xf>
    <xf numFmtId="0" fontId="41" fillId="4" borderId="12" xfId="0" applyFont="1" applyFill="1" applyBorder="1" applyAlignment="1" applyProtection="1">
      <alignment vertical="center"/>
      <protection locked="0"/>
    </xf>
    <xf numFmtId="0" fontId="5" fillId="3" borderId="1" xfId="0" applyFont="1" applyFill="1" applyBorder="1" applyAlignment="1">
      <alignment vertical="center"/>
    </xf>
    <xf numFmtId="0" fontId="79" fillId="0" borderId="0" xfId="0" applyFont="1" applyAlignment="1">
      <alignment vertical="center"/>
    </xf>
    <xf numFmtId="0" fontId="11" fillId="12" borderId="0" xfId="0" applyFont="1" applyFill="1" applyAlignment="1">
      <alignment vertical="center" wrapText="1"/>
    </xf>
    <xf numFmtId="0" fontId="16" fillId="6" borderId="0" xfId="0" applyFont="1" applyFill="1" applyAlignment="1" applyProtection="1">
      <alignment horizontal="right" vertical="center"/>
      <protection locked="0"/>
    </xf>
    <xf numFmtId="0" fontId="16" fillId="6" borderId="0" xfId="0" applyFont="1" applyFill="1" applyAlignment="1" applyProtection="1">
      <alignment horizontal="left" vertical="center" wrapText="1"/>
      <protection locked="0"/>
    </xf>
    <xf numFmtId="0" fontId="12" fillId="2" borderId="0" xfId="0" applyFont="1" applyFill="1" applyAlignment="1" applyProtection="1">
      <alignment horizontal="right" vertical="center"/>
      <protection locked="0"/>
    </xf>
    <xf numFmtId="178" fontId="3" fillId="2" borderId="0" xfId="0" applyNumberFormat="1" applyFont="1" applyFill="1" applyAlignment="1" applyProtection="1">
      <alignment vertical="center"/>
      <protection locked="0"/>
    </xf>
    <xf numFmtId="0" fontId="3" fillId="3" borderId="8" xfId="0" applyFont="1" applyFill="1" applyBorder="1" applyAlignment="1" applyProtection="1">
      <alignment horizontal="center" vertical="center"/>
      <protection locked="0"/>
    </xf>
    <xf numFmtId="0" fontId="12" fillId="2" borderId="0" xfId="0" applyFont="1" applyFill="1" applyAlignment="1" applyProtection="1">
      <alignment horizontal="left" vertical="center"/>
      <protection locked="0"/>
    </xf>
    <xf numFmtId="0" fontId="5" fillId="2" borderId="11" xfId="0" applyFont="1" applyFill="1" applyBorder="1" applyAlignment="1" applyProtection="1">
      <alignment horizontal="right" vertical="center"/>
      <protection locked="0"/>
    </xf>
    <xf numFmtId="0" fontId="5" fillId="0" borderId="12" xfId="0" applyFont="1" applyBorder="1" applyAlignment="1" applyProtection="1">
      <alignment vertical="center"/>
      <protection locked="0"/>
    </xf>
    <xf numFmtId="0" fontId="3" fillId="3" borderId="8" xfId="0" applyFont="1" applyFill="1" applyBorder="1" applyAlignment="1" applyProtection="1">
      <alignment vertical="center"/>
      <protection locked="0"/>
    </xf>
    <xf numFmtId="0" fontId="3" fillId="3" borderId="9" xfId="0" applyFont="1" applyFill="1" applyBorder="1" applyAlignment="1" applyProtection="1">
      <alignment vertical="center"/>
      <protection locked="0"/>
    </xf>
    <xf numFmtId="0" fontId="59" fillId="3" borderId="1" xfId="0" applyFont="1" applyFill="1" applyBorder="1" applyAlignment="1" applyProtection="1">
      <alignment vertical="center"/>
      <protection locked="0"/>
    </xf>
    <xf numFmtId="0" fontId="39" fillId="3" borderId="1" xfId="0" applyFont="1" applyFill="1" applyBorder="1" applyAlignment="1" applyProtection="1">
      <alignment vertical="center"/>
      <protection locked="0"/>
    </xf>
    <xf numFmtId="0" fontId="41" fillId="3" borderId="1" xfId="0" applyFont="1" applyFill="1" applyBorder="1" applyAlignment="1" applyProtection="1">
      <alignment vertical="center"/>
      <protection locked="0"/>
    </xf>
    <xf numFmtId="177" fontId="59" fillId="3" borderId="1" xfId="0" applyNumberFormat="1" applyFont="1" applyFill="1" applyBorder="1" applyAlignment="1" applyProtection="1">
      <alignment vertical="center"/>
      <protection locked="0"/>
    </xf>
    <xf numFmtId="0" fontId="3" fillId="3" borderId="12" xfId="0" applyFont="1" applyFill="1" applyBorder="1" applyAlignment="1" applyProtection="1">
      <alignment vertical="center"/>
      <protection locked="0"/>
    </xf>
    <xf numFmtId="49" fontId="3" fillId="3" borderId="8" xfId="0" applyNumberFormat="1" applyFont="1" applyFill="1" applyBorder="1" applyAlignment="1" applyProtection="1">
      <alignment vertical="center"/>
      <protection locked="0"/>
    </xf>
    <xf numFmtId="0" fontId="3" fillId="3" borderId="8" xfId="0" applyFont="1" applyFill="1" applyBorder="1" applyAlignment="1" applyProtection="1">
      <alignment horizontal="left" vertical="center"/>
      <protection locked="0"/>
    </xf>
    <xf numFmtId="0" fontId="3" fillId="3" borderId="9" xfId="0" applyFont="1" applyFill="1" applyBorder="1" applyAlignment="1" applyProtection="1">
      <alignment horizontal="right" vertical="center"/>
      <protection locked="0"/>
    </xf>
    <xf numFmtId="0" fontId="3" fillId="3" borderId="1" xfId="0" applyFont="1" applyFill="1" applyBorder="1" applyAlignment="1" applyProtection="1">
      <alignment vertical="center"/>
      <protection locked="0"/>
    </xf>
    <xf numFmtId="177" fontId="3" fillId="2" borderId="0" xfId="0" applyNumberFormat="1" applyFont="1" applyFill="1" applyAlignment="1" applyProtection="1">
      <alignment vertical="center"/>
      <protection locked="0"/>
    </xf>
    <xf numFmtId="0" fontId="3" fillId="2" borderId="0" xfId="0" applyFont="1" applyFill="1" applyProtection="1">
      <protection locked="0"/>
    </xf>
    <xf numFmtId="0" fontId="3" fillId="4" borderId="0" xfId="0" applyFont="1" applyFill="1" applyAlignment="1" applyProtection="1">
      <alignment vertical="center"/>
      <protection locked="0"/>
    </xf>
    <xf numFmtId="0" fontId="6" fillId="4" borderId="0" xfId="0" applyFont="1" applyFill="1" applyAlignment="1" applyProtection="1">
      <alignment vertical="center"/>
      <protection locked="0"/>
    </xf>
    <xf numFmtId="0" fontId="8" fillId="4" borderId="0" xfId="0" applyFont="1" applyFill="1" applyAlignment="1" applyProtection="1">
      <alignment horizontal="right" vertical="center"/>
      <protection locked="0"/>
    </xf>
    <xf numFmtId="0" fontId="6" fillId="4" borderId="6" xfId="0" applyFont="1" applyFill="1" applyBorder="1" applyAlignment="1" applyProtection="1">
      <alignment vertical="center"/>
      <protection locked="0"/>
    </xf>
    <xf numFmtId="0" fontId="3" fillId="4" borderId="0" xfId="0" applyFont="1" applyFill="1" applyProtection="1">
      <protection locked="0"/>
    </xf>
    <xf numFmtId="0" fontId="3" fillId="4" borderId="10" xfId="0" applyFont="1" applyFill="1" applyBorder="1" applyAlignment="1" applyProtection="1">
      <alignment vertical="center"/>
      <protection locked="0"/>
    </xf>
    <xf numFmtId="0" fontId="3" fillId="4" borderId="6" xfId="0" applyFont="1" applyFill="1" applyBorder="1" applyAlignment="1" applyProtection="1">
      <alignment vertical="center"/>
      <protection locked="0"/>
    </xf>
    <xf numFmtId="0" fontId="3" fillId="4" borderId="11" xfId="0" applyFont="1" applyFill="1" applyBorder="1" applyAlignment="1" applyProtection="1">
      <alignment vertical="center"/>
      <protection locked="0"/>
    </xf>
    <xf numFmtId="0" fontId="3" fillId="4" borderId="1" xfId="0" applyFont="1" applyFill="1" applyBorder="1" applyAlignment="1" applyProtection="1">
      <alignment vertical="center"/>
      <protection locked="0"/>
    </xf>
    <xf numFmtId="0" fontId="3" fillId="4" borderId="1" xfId="0" applyFont="1" applyFill="1" applyBorder="1" applyProtection="1">
      <protection locked="0"/>
    </xf>
    <xf numFmtId="0" fontId="3" fillId="4" borderId="12" xfId="0" applyFont="1" applyFill="1" applyBorder="1" applyAlignment="1" applyProtection="1">
      <alignment vertical="center"/>
      <protection locked="0"/>
    </xf>
    <xf numFmtId="0" fontId="8" fillId="2" borderId="0" xfId="0" applyFont="1" applyFill="1" applyAlignment="1" applyProtection="1">
      <alignment horizontal="left" vertical="center"/>
      <protection locked="0"/>
    </xf>
    <xf numFmtId="0" fontId="5" fillId="2" borderId="10" xfId="0" applyFont="1" applyFill="1" applyBorder="1" applyAlignment="1" applyProtection="1">
      <alignment vertical="top"/>
      <protection locked="0"/>
    </xf>
    <xf numFmtId="0" fontId="5" fillId="2" borderId="12" xfId="0" applyFont="1" applyFill="1" applyBorder="1" applyAlignment="1" applyProtection="1">
      <alignment vertical="top"/>
      <protection locked="0"/>
    </xf>
    <xf numFmtId="55" fontId="5" fillId="2" borderId="1" xfId="0" applyNumberFormat="1" applyFont="1" applyFill="1" applyBorder="1" applyAlignment="1" applyProtection="1">
      <alignment horizontal="right" vertical="center"/>
      <protection locked="0"/>
    </xf>
    <xf numFmtId="0" fontId="0" fillId="3" borderId="11" xfId="0" applyFill="1" applyBorder="1" applyAlignment="1">
      <alignment vertical="center"/>
    </xf>
    <xf numFmtId="0" fontId="0" fillId="3" borderId="1" xfId="0" applyFill="1" applyBorder="1" applyAlignment="1">
      <alignment vertical="center"/>
    </xf>
    <xf numFmtId="0" fontId="5" fillId="3" borderId="12" xfId="0" applyFont="1" applyFill="1" applyBorder="1" applyAlignment="1">
      <alignment vertical="center"/>
    </xf>
    <xf numFmtId="0" fontId="1" fillId="0" borderId="0" xfId="0" applyFont="1" applyAlignment="1" applyProtection="1">
      <alignment horizontal="left" vertical="center"/>
      <protection locked="0"/>
    </xf>
    <xf numFmtId="0" fontId="1" fillId="0" borderId="0" xfId="0" applyFont="1" applyAlignment="1" applyProtection="1">
      <alignment vertical="center"/>
      <protection locked="0"/>
    </xf>
    <xf numFmtId="0" fontId="18" fillId="0" borderId="0" xfId="0" applyFont="1" applyAlignment="1" applyProtection="1">
      <alignment horizontal="left" vertical="center"/>
      <protection locked="0"/>
    </xf>
    <xf numFmtId="0" fontId="60" fillId="6" borderId="0" xfId="0" applyFont="1" applyFill="1" applyAlignment="1" applyProtection="1">
      <alignment horizontal="left" vertical="center"/>
      <protection locked="0"/>
    </xf>
    <xf numFmtId="0" fontId="51" fillId="6" borderId="0" xfId="0" applyFont="1" applyFill="1" applyAlignment="1" applyProtection="1">
      <alignment horizontal="left" vertical="center"/>
      <protection locked="0"/>
    </xf>
    <xf numFmtId="0" fontId="52" fillId="6" borderId="0" xfId="0"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0" fontId="6" fillId="0" borderId="0" xfId="0" applyFont="1" applyAlignment="1" applyProtection="1">
      <alignment vertical="center"/>
      <protection locked="0"/>
    </xf>
    <xf numFmtId="0" fontId="71" fillId="0" borderId="0" xfId="0" applyFont="1" applyAlignment="1" applyProtection="1">
      <alignment vertical="center"/>
      <protection locked="0"/>
    </xf>
    <xf numFmtId="0" fontId="6" fillId="0" borderId="0" xfId="0" applyFont="1" applyAlignment="1" applyProtection="1">
      <alignment horizontal="left" vertical="center"/>
      <protection locked="0"/>
    </xf>
    <xf numFmtId="0" fontId="5" fillId="6" borderId="0" xfId="0" applyFont="1" applyFill="1" applyAlignment="1" applyProtection="1">
      <alignment vertical="center"/>
      <protection locked="0"/>
    </xf>
    <xf numFmtId="179" fontId="3" fillId="0" borderId="0" xfId="0" applyNumberFormat="1" applyFont="1" applyAlignment="1" applyProtection="1">
      <alignment horizontal="left" vertical="center"/>
      <protection locked="0"/>
    </xf>
    <xf numFmtId="180" fontId="3" fillId="0" borderId="0" xfId="0" applyNumberFormat="1" applyFont="1" applyAlignment="1" applyProtection="1">
      <alignment horizontal="left" vertical="center"/>
      <protection locked="0"/>
    </xf>
    <xf numFmtId="0" fontId="22" fillId="0" borderId="0" xfId="0" applyFont="1" applyAlignment="1" applyProtection="1">
      <alignment vertical="center"/>
      <protection locked="0"/>
    </xf>
    <xf numFmtId="0" fontId="24" fillId="0" borderId="0" xfId="0" applyFont="1" applyAlignment="1" applyProtection="1">
      <alignment vertical="center"/>
      <protection locked="0"/>
    </xf>
    <xf numFmtId="0" fontId="64" fillId="6" borderId="0" xfId="0" applyFont="1" applyFill="1" applyAlignment="1" applyProtection="1">
      <alignment horizontal="left" vertical="center"/>
      <protection locked="0"/>
    </xf>
    <xf numFmtId="0" fontId="0" fillId="6" borderId="0" xfId="0" applyFill="1" applyAlignment="1" applyProtection="1">
      <alignment vertical="center"/>
      <protection locked="0"/>
    </xf>
    <xf numFmtId="0" fontId="23" fillId="0" borderId="0" xfId="0"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15" fillId="6" borderId="0" xfId="0" applyFont="1" applyFill="1" applyAlignment="1" applyProtection="1">
      <alignment horizontal="left" vertical="center"/>
      <protection locked="0"/>
    </xf>
    <xf numFmtId="49" fontId="16" fillId="6" borderId="0" xfId="0" applyNumberFormat="1" applyFont="1" applyFill="1" applyAlignment="1" applyProtection="1">
      <alignment vertical="center"/>
      <protection locked="0"/>
    </xf>
    <xf numFmtId="0" fontId="16" fillId="0" borderId="0" xfId="0" applyFont="1" applyAlignment="1" applyProtection="1">
      <alignment horizontal="left" vertical="center"/>
      <protection locked="0"/>
    </xf>
    <xf numFmtId="0" fontId="11" fillId="6" borderId="0" xfId="0" applyFont="1" applyFill="1" applyAlignment="1" applyProtection="1">
      <alignment horizontal="center" vertical="center"/>
      <protection locked="0"/>
    </xf>
    <xf numFmtId="0" fontId="52" fillId="6" borderId="0" xfId="0" applyFont="1" applyFill="1" applyAlignment="1" applyProtection="1">
      <alignment horizontal="center" vertical="center"/>
      <protection locked="0"/>
    </xf>
    <xf numFmtId="0" fontId="3" fillId="0" borderId="0" xfId="0" applyFont="1" applyAlignment="1" applyProtection="1">
      <alignment vertical="top"/>
      <protection locked="0"/>
    </xf>
    <xf numFmtId="0" fontId="11" fillId="6" borderId="0" xfId="0" applyFont="1" applyFill="1" applyAlignment="1" applyProtection="1">
      <alignment horizontal="left" vertical="center" wrapText="1"/>
      <protection locked="0"/>
    </xf>
    <xf numFmtId="0" fontId="74" fillId="2" borderId="0" xfId="0" applyFont="1" applyFill="1" applyAlignment="1" applyProtection="1">
      <alignment horizontal="left" vertical="center"/>
      <protection locked="0"/>
    </xf>
    <xf numFmtId="0" fontId="74" fillId="2" borderId="0" xfId="0" applyFont="1" applyFill="1" applyAlignment="1" applyProtection="1">
      <alignment vertical="top" wrapText="1"/>
      <protection locked="0"/>
    </xf>
    <xf numFmtId="0" fontId="29" fillId="6" borderId="0" xfId="0" applyFont="1" applyFill="1" applyAlignment="1" applyProtection="1">
      <alignment horizontal="left"/>
      <protection locked="0"/>
    </xf>
    <xf numFmtId="0" fontId="36" fillId="6" borderId="0" xfId="0" applyFont="1" applyFill="1" applyAlignment="1" applyProtection="1">
      <alignment vertical="center"/>
      <protection locked="0"/>
    </xf>
    <xf numFmtId="0" fontId="15" fillId="6" borderId="0" xfId="0" applyFont="1" applyFill="1" applyAlignment="1" applyProtection="1">
      <alignment horizontal="left"/>
      <protection locked="0"/>
    </xf>
    <xf numFmtId="0" fontId="69" fillId="6" borderId="0" xfId="0" applyFont="1" applyFill="1" applyAlignment="1" applyProtection="1">
      <alignment horizontal="left" vertical="center"/>
      <protection locked="0"/>
    </xf>
    <xf numFmtId="0" fontId="6" fillId="0" borderId="0" xfId="0" applyFont="1" applyAlignment="1" applyProtection="1">
      <alignment vertical="center" wrapText="1"/>
      <protection locked="0"/>
    </xf>
    <xf numFmtId="0" fontId="15" fillId="6" borderId="0" xfId="0" applyFont="1" applyFill="1" applyAlignment="1" applyProtection="1">
      <alignment vertical="center"/>
      <protection locked="0"/>
    </xf>
    <xf numFmtId="0" fontId="11" fillId="6" borderId="0" xfId="0" applyFont="1" applyFill="1" applyAlignment="1" applyProtection="1">
      <alignment horizontal="left" vertical="top"/>
      <protection locked="0"/>
    </xf>
    <xf numFmtId="0" fontId="3" fillId="0" borderId="0" xfId="0" applyFont="1" applyAlignment="1" applyProtection="1">
      <alignment vertical="center" wrapText="1"/>
      <protection locked="0"/>
    </xf>
    <xf numFmtId="0" fontId="74" fillId="2" borderId="0" xfId="0" applyFont="1" applyFill="1" applyAlignment="1" applyProtection="1">
      <alignment horizontal="center" vertical="top" wrapText="1"/>
      <protection locked="0"/>
    </xf>
    <xf numFmtId="0" fontId="52" fillId="6" borderId="0" xfId="0" applyFont="1" applyFill="1" applyAlignment="1" applyProtection="1">
      <alignment horizontal="right" vertical="center"/>
      <protection locked="0"/>
    </xf>
    <xf numFmtId="0" fontId="54" fillId="6" borderId="0" xfId="0" applyFont="1" applyFill="1" applyAlignment="1" applyProtection="1">
      <alignment horizontal="left" vertical="center"/>
      <protection locked="0"/>
    </xf>
    <xf numFmtId="0" fontId="72" fillId="0" borderId="0" xfId="0" applyFont="1" applyAlignment="1" applyProtection="1">
      <alignment vertical="center"/>
      <protection locked="0"/>
    </xf>
    <xf numFmtId="0" fontId="72" fillId="0" borderId="0" xfId="0" applyFont="1" applyAlignment="1" applyProtection="1">
      <alignment vertical="top"/>
      <protection locked="0"/>
    </xf>
    <xf numFmtId="0" fontId="71" fillId="2" borderId="0" xfId="0" applyFont="1" applyFill="1" applyAlignment="1" applyProtection="1">
      <alignment vertical="top" wrapText="1"/>
      <protection locked="0"/>
    </xf>
    <xf numFmtId="0" fontId="90" fillId="2" borderId="0" xfId="0" applyFont="1" applyFill="1" applyAlignment="1" applyProtection="1">
      <alignment vertical="center"/>
      <protection locked="0"/>
    </xf>
    <xf numFmtId="0" fontId="3" fillId="0" borderId="20" xfId="0" applyFont="1" applyBorder="1" applyAlignment="1" applyProtection="1">
      <alignment horizontal="center" vertical="center"/>
      <protection locked="0"/>
    </xf>
    <xf numFmtId="0" fontId="71" fillId="3" borderId="20" xfId="0" applyFont="1" applyFill="1" applyBorder="1" applyAlignment="1" applyProtection="1">
      <alignment horizontal="center" vertical="center"/>
      <protection locked="0"/>
    </xf>
    <xf numFmtId="0" fontId="82" fillId="0" borderId="0" xfId="0" applyFont="1" applyAlignment="1" applyProtection="1">
      <alignment vertical="center"/>
      <protection locked="0"/>
    </xf>
    <xf numFmtId="0" fontId="71" fillId="6" borderId="0" xfId="0" applyFont="1" applyFill="1" applyAlignment="1" applyProtection="1">
      <alignment vertical="center"/>
      <protection locked="0"/>
    </xf>
    <xf numFmtId="0" fontId="11" fillId="6" borderId="0" xfId="0" applyFont="1" applyFill="1" applyAlignment="1" applyProtection="1">
      <alignment vertical="center"/>
      <protection locked="0"/>
    </xf>
    <xf numFmtId="0" fontId="76" fillId="0" borderId="0" xfId="0" applyFont="1" applyAlignment="1" applyProtection="1">
      <alignment vertical="center" wrapText="1"/>
      <protection locked="0"/>
    </xf>
    <xf numFmtId="0" fontId="11" fillId="0" borderId="0" xfId="0" applyFont="1" applyAlignment="1" applyProtection="1">
      <alignment horizontal="left" vertical="center"/>
      <protection locked="0"/>
    </xf>
    <xf numFmtId="0" fontId="75" fillId="0" borderId="0" xfId="0" applyFont="1" applyAlignment="1" applyProtection="1">
      <alignment horizontal="left" vertical="center"/>
      <protection locked="0"/>
    </xf>
    <xf numFmtId="0" fontId="75" fillId="0" borderId="0" xfId="0" applyFont="1" applyAlignment="1" applyProtection="1">
      <alignment horizontal="left" vertical="center" shrinkToFit="1"/>
      <protection locked="0"/>
    </xf>
    <xf numFmtId="0" fontId="54" fillId="6" borderId="0" xfId="0" applyFont="1" applyFill="1" applyAlignment="1" applyProtection="1">
      <alignment horizontal="left" vertical="top"/>
      <protection locked="0"/>
    </xf>
    <xf numFmtId="0" fontId="52" fillId="6" borderId="0" xfId="0" applyFont="1" applyFill="1" applyAlignment="1" applyProtection="1">
      <alignment horizontal="right"/>
      <protection locked="0"/>
    </xf>
    <xf numFmtId="0" fontId="71" fillId="0" borderId="0" xfId="0" applyFont="1" applyAlignment="1" applyProtection="1">
      <alignment horizontal="left" vertical="center"/>
      <protection locked="0"/>
    </xf>
    <xf numFmtId="0" fontId="52" fillId="0" borderId="0" xfId="0" applyFont="1" applyAlignment="1" applyProtection="1">
      <alignment horizontal="right"/>
      <protection locked="0"/>
    </xf>
    <xf numFmtId="0" fontId="51" fillId="0" borderId="0" xfId="0" applyFont="1" applyAlignment="1" applyProtection="1">
      <alignment horizontal="left" vertical="center"/>
      <protection locked="0"/>
    </xf>
    <xf numFmtId="0" fontId="26" fillId="2" borderId="0" xfId="0" applyFont="1" applyFill="1" applyAlignment="1" applyProtection="1">
      <alignment vertical="center"/>
      <protection locked="0"/>
    </xf>
    <xf numFmtId="0" fontId="12" fillId="2" borderId="0" xfId="0" applyFont="1" applyFill="1" applyAlignment="1" applyProtection="1">
      <alignment horizontal="centerContinuous" vertical="center"/>
      <protection locked="0"/>
    </xf>
    <xf numFmtId="0" fontId="60" fillId="6" borderId="0" xfId="0" applyFont="1" applyFill="1" applyAlignment="1">
      <alignment vertical="center"/>
    </xf>
    <xf numFmtId="0" fontId="51" fillId="6" borderId="0" xfId="0" applyFont="1" applyFill="1" applyAlignment="1">
      <alignment vertical="center"/>
    </xf>
    <xf numFmtId="0" fontId="52" fillId="6" borderId="0" xfId="0" applyFont="1" applyFill="1" applyAlignment="1">
      <alignment vertical="center"/>
    </xf>
    <xf numFmtId="0" fontId="53" fillId="6" borderId="0" xfId="0" applyFont="1" applyFill="1" applyAlignment="1">
      <alignment vertical="center"/>
    </xf>
    <xf numFmtId="0" fontId="16" fillId="6" borderId="0" xfId="0" applyFont="1" applyFill="1" applyAlignment="1">
      <alignment vertical="center"/>
    </xf>
    <xf numFmtId="0" fontId="16" fillId="6" borderId="0" xfId="0" applyFont="1" applyFill="1" applyAlignment="1">
      <alignment vertical="center" wrapText="1"/>
    </xf>
    <xf numFmtId="0" fontId="11" fillId="6" borderId="0" xfId="0" applyFont="1" applyFill="1" applyAlignment="1">
      <alignment vertical="center" wrapText="1"/>
    </xf>
    <xf numFmtId="0" fontId="11" fillId="6" borderId="0" xfId="0" applyFont="1" applyFill="1" applyAlignment="1">
      <alignment vertical="top" wrapText="1"/>
    </xf>
    <xf numFmtId="0" fontId="54" fillId="6" borderId="0" xfId="0" applyFont="1" applyFill="1" applyAlignment="1">
      <alignment vertical="center" wrapText="1"/>
    </xf>
    <xf numFmtId="0" fontId="54" fillId="6" borderId="0" xfId="0" applyFont="1" applyFill="1" applyAlignment="1">
      <alignment horizontal="left" vertical="center" wrapText="1"/>
    </xf>
    <xf numFmtId="0" fontId="54" fillId="10" borderId="0" xfId="0" applyFont="1" applyFill="1" applyAlignment="1">
      <alignment vertical="center"/>
    </xf>
    <xf numFmtId="0" fontId="54" fillId="10" borderId="0" xfId="0" applyFont="1" applyFill="1" applyAlignment="1">
      <alignment horizontal="right" vertical="top"/>
    </xf>
    <xf numFmtId="0" fontId="55" fillId="6" borderId="0" xfId="0" applyFont="1" applyFill="1" applyAlignment="1">
      <alignment vertical="center"/>
    </xf>
    <xf numFmtId="0" fontId="54" fillId="6" borderId="0" xfId="0" applyFont="1" applyFill="1" applyAlignment="1">
      <alignment horizontal="left" vertical="center"/>
    </xf>
    <xf numFmtId="0" fontId="61" fillId="6" borderId="0" xfId="0" applyFont="1" applyFill="1" applyAlignment="1">
      <alignment vertical="center"/>
    </xf>
    <xf numFmtId="0" fontId="54" fillId="6" borderId="0" xfId="0" applyFont="1" applyFill="1" applyAlignment="1">
      <alignment vertical="top"/>
    </xf>
    <xf numFmtId="0" fontId="54" fillId="10" borderId="0" xfId="0" applyFont="1" applyFill="1" applyAlignment="1">
      <alignment vertical="top"/>
    </xf>
    <xf numFmtId="0" fontId="54" fillId="6" borderId="0" xfId="0" applyFont="1" applyFill="1" applyAlignment="1">
      <alignment horizontal="left" vertical="top"/>
    </xf>
    <xf numFmtId="0" fontId="54" fillId="6" borderId="0" xfId="0" applyFont="1" applyFill="1" applyAlignment="1">
      <alignment horizontal="left" vertical="top" wrapText="1"/>
    </xf>
    <xf numFmtId="0" fontId="57" fillId="6" borderId="0" xfId="0" applyFont="1" applyFill="1"/>
    <xf numFmtId="0" fontId="65" fillId="9" borderId="0" xfId="0" applyFont="1" applyFill="1" applyAlignment="1">
      <alignment horizontal="center" vertical="center"/>
    </xf>
    <xf numFmtId="0" fontId="54" fillId="8" borderId="0" xfId="0" applyFont="1" applyFill="1" applyAlignment="1">
      <alignment vertical="center"/>
    </xf>
    <xf numFmtId="176" fontId="54" fillId="8" borderId="0" xfId="0" applyNumberFormat="1" applyFont="1" applyFill="1" applyAlignment="1">
      <alignment vertical="center"/>
    </xf>
    <xf numFmtId="0" fontId="54" fillId="8" borderId="0" xfId="0" applyFont="1" applyFill="1" applyAlignment="1">
      <alignment vertical="center" textRotation="255"/>
    </xf>
    <xf numFmtId="0" fontId="54" fillId="8" borderId="0" xfId="0" quotePrefix="1" applyFont="1" applyFill="1" applyAlignment="1">
      <alignment horizontal="right" vertical="center"/>
    </xf>
    <xf numFmtId="181" fontId="54" fillId="8" borderId="0" xfId="0" applyNumberFormat="1" applyFont="1" applyFill="1" applyAlignment="1">
      <alignment vertical="center"/>
    </xf>
    <xf numFmtId="181" fontId="52" fillId="8" borderId="0" xfId="0" applyNumberFormat="1" applyFont="1" applyFill="1" applyAlignment="1">
      <alignment vertical="center"/>
    </xf>
    <xf numFmtId="0" fontId="19" fillId="8" borderId="0" xfId="0" applyFont="1" applyFill="1" applyAlignment="1">
      <alignment vertical="center"/>
    </xf>
    <xf numFmtId="0" fontId="54" fillId="8" borderId="0" xfId="0" applyFont="1" applyFill="1" applyAlignment="1">
      <alignment horizontal="center" vertical="center"/>
    </xf>
    <xf numFmtId="0" fontId="54" fillId="8" borderId="0" xfId="0" applyFont="1" applyFill="1" applyAlignment="1">
      <alignment horizontal="center" vertical="center" textRotation="255"/>
    </xf>
    <xf numFmtId="0" fontId="54" fillId="8" borderId="0" xfId="0" applyFont="1" applyFill="1" applyAlignment="1">
      <alignment horizontal="right" vertical="center"/>
    </xf>
    <xf numFmtId="182" fontId="54" fillId="8" borderId="0" xfId="0" applyNumberFormat="1" applyFont="1" applyFill="1" applyAlignment="1">
      <alignment horizontal="center" vertical="center"/>
    </xf>
    <xf numFmtId="182" fontId="52" fillId="8" borderId="0" xfId="0" applyNumberFormat="1" applyFont="1" applyFill="1" applyAlignment="1">
      <alignment horizontal="center" vertical="center"/>
    </xf>
    <xf numFmtId="0" fontId="52" fillId="6" borderId="0" xfId="0" quotePrefix="1" applyFont="1" applyFill="1" applyAlignment="1">
      <alignment vertical="center"/>
    </xf>
    <xf numFmtId="0" fontId="52" fillId="8" borderId="0" xfId="0" applyFont="1" applyFill="1" applyAlignment="1">
      <alignment vertical="center"/>
    </xf>
    <xf numFmtId="0" fontId="16" fillId="8" borderId="0" xfId="0" applyFont="1" applyFill="1" applyAlignment="1">
      <alignment vertical="center"/>
    </xf>
    <xf numFmtId="0" fontId="54" fillId="6" borderId="0" xfId="0" quotePrefix="1" applyFont="1" applyFill="1" applyAlignment="1">
      <alignment vertical="center"/>
    </xf>
    <xf numFmtId="0" fontId="18" fillId="6" borderId="0" xfId="0" applyFont="1" applyFill="1" applyAlignment="1">
      <alignment horizontal="left" vertical="center"/>
    </xf>
    <xf numFmtId="0" fontId="67" fillId="12" borderId="0" xfId="0" applyFont="1" applyFill="1" applyAlignment="1">
      <alignment vertical="center"/>
    </xf>
    <xf numFmtId="0" fontId="31" fillId="12" borderId="0" xfId="0" applyFont="1" applyFill="1" applyAlignment="1">
      <alignment vertical="center"/>
    </xf>
    <xf numFmtId="0" fontId="65" fillId="12" borderId="0" xfId="0" applyFont="1" applyFill="1" applyAlignment="1">
      <alignment vertical="center"/>
    </xf>
    <xf numFmtId="0" fontId="4" fillId="6" borderId="0" xfId="0" applyFont="1" applyFill="1" applyAlignment="1" applyProtection="1">
      <alignment vertical="center" wrapText="1"/>
      <protection locked="0"/>
    </xf>
    <xf numFmtId="0" fontId="19" fillId="21" borderId="0" xfId="0" applyFont="1" applyFill="1" applyAlignment="1">
      <alignment vertical="center"/>
    </xf>
    <xf numFmtId="0" fontId="11" fillId="21" borderId="0" xfId="0" applyFont="1" applyFill="1" applyAlignment="1">
      <alignment vertical="center"/>
    </xf>
    <xf numFmtId="0" fontId="15" fillId="21" borderId="0" xfId="0" applyFont="1" applyFill="1" applyAlignment="1">
      <alignment vertical="center"/>
    </xf>
    <xf numFmtId="0" fontId="0" fillId="21" borderId="0" xfId="0" applyFill="1" applyAlignment="1">
      <alignment vertical="center"/>
    </xf>
    <xf numFmtId="0" fontId="57" fillId="12" borderId="0" xfId="0" applyFont="1" applyFill="1" applyAlignment="1">
      <alignment vertical="center"/>
    </xf>
    <xf numFmtId="0" fontId="19" fillId="12" borderId="143" xfId="0" applyFont="1" applyFill="1" applyBorder="1" applyAlignment="1">
      <alignment vertical="center"/>
    </xf>
    <xf numFmtId="0" fontId="19" fillId="12" borderId="144" xfId="0" applyFont="1" applyFill="1" applyBorder="1" applyAlignment="1">
      <alignment vertical="center"/>
    </xf>
    <xf numFmtId="0" fontId="11" fillId="12" borderId="144" xfId="0" applyFont="1" applyFill="1" applyBorder="1" applyAlignment="1">
      <alignment vertical="center"/>
    </xf>
    <xf numFmtId="0" fontId="11" fillId="12" borderId="145" xfId="0" applyFont="1" applyFill="1" applyBorder="1" applyAlignment="1">
      <alignment vertical="center"/>
    </xf>
    <xf numFmtId="0" fontId="11" fillId="12" borderId="146" xfId="0" applyFont="1" applyFill="1" applyBorder="1" applyAlignment="1">
      <alignment vertical="center"/>
    </xf>
    <xf numFmtId="0" fontId="11" fillId="12" borderId="147" xfId="0" applyFont="1" applyFill="1" applyBorder="1" applyAlignment="1">
      <alignment vertical="center"/>
    </xf>
    <xf numFmtId="0" fontId="0" fillId="12" borderId="148" xfId="0" applyFill="1" applyBorder="1" applyAlignment="1">
      <alignment vertical="center"/>
    </xf>
    <xf numFmtId="0" fontId="11" fillId="12" borderId="149" xfId="0" applyFont="1" applyFill="1" applyBorder="1" applyAlignment="1">
      <alignment horizontal="right" vertical="center"/>
    </xf>
    <xf numFmtId="0" fontId="11" fillId="12" borderId="149" xfId="0" applyFont="1" applyFill="1" applyBorder="1" applyAlignment="1">
      <alignment vertical="center"/>
    </xf>
    <xf numFmtId="0" fontId="0" fillId="12" borderId="149" xfId="0" applyFill="1" applyBorder="1" applyAlignment="1">
      <alignment vertical="center"/>
    </xf>
    <xf numFmtId="0" fontId="11" fillId="12" borderId="150" xfId="0" applyFont="1" applyFill="1" applyBorder="1" applyAlignment="1">
      <alignment vertical="center"/>
    </xf>
    <xf numFmtId="0" fontId="61" fillId="6" borderId="0" xfId="0" applyFont="1" applyFill="1" applyAlignment="1">
      <alignment horizontal="right" vertical="center"/>
    </xf>
    <xf numFmtId="0" fontId="54" fillId="6" borderId="0" xfId="0" applyFont="1" applyFill="1" applyAlignment="1">
      <alignment horizontal="right" vertical="top"/>
    </xf>
    <xf numFmtId="0" fontId="19" fillId="6" borderId="0" xfId="0" applyFont="1" applyFill="1" applyAlignment="1">
      <alignment vertical="top"/>
    </xf>
    <xf numFmtId="0" fontId="11" fillId="6" borderId="0" xfId="0" applyFont="1" applyFill="1" applyAlignment="1">
      <alignment horizontal="right" vertical="top"/>
    </xf>
    <xf numFmtId="0" fontId="19" fillId="10" borderId="0" xfId="0" applyFont="1" applyFill="1" applyAlignment="1">
      <alignment vertical="center"/>
    </xf>
    <xf numFmtId="0" fontId="11" fillId="10" borderId="0" xfId="0" applyFont="1" applyFill="1" applyAlignment="1">
      <alignment vertical="top" wrapText="1"/>
    </xf>
    <xf numFmtId="0" fontId="69" fillId="10" borderId="0" xfId="0" applyFont="1" applyFill="1" applyAlignment="1">
      <alignment vertical="center"/>
    </xf>
    <xf numFmtId="0" fontId="57" fillId="10" borderId="0" xfId="0" applyFont="1" applyFill="1" applyAlignment="1">
      <alignment vertical="center"/>
    </xf>
    <xf numFmtId="0" fontId="57" fillId="10" borderId="0" xfId="0" applyFont="1" applyFill="1" applyAlignment="1">
      <alignment vertical="top"/>
    </xf>
    <xf numFmtId="0" fontId="69" fillId="10" borderId="0" xfId="0" applyFont="1" applyFill="1" applyAlignment="1">
      <alignment vertical="top"/>
    </xf>
    <xf numFmtId="0" fontId="11" fillId="10" borderId="0" xfId="0" applyFont="1" applyFill="1" applyAlignment="1">
      <alignment vertical="top"/>
    </xf>
    <xf numFmtId="0" fontId="19" fillId="0" borderId="0" xfId="0" applyFont="1" applyAlignment="1">
      <alignment vertical="center"/>
    </xf>
    <xf numFmtId="0" fontId="11" fillId="0" borderId="0" xfId="0" applyFont="1" applyAlignment="1" applyProtection="1">
      <alignment vertical="center"/>
      <protection locked="0"/>
    </xf>
    <xf numFmtId="0" fontId="11" fillId="0" borderId="0" xfId="0" applyFont="1" applyAlignment="1">
      <alignment horizontal="right" vertical="center"/>
    </xf>
    <xf numFmtId="0" fontId="63" fillId="0" borderId="0" xfId="0" applyFont="1" applyAlignment="1">
      <alignment vertical="center"/>
    </xf>
    <xf numFmtId="0" fontId="54" fillId="0" borderId="0" xfId="0" applyFont="1" applyAlignment="1" applyProtection="1">
      <alignment horizontal="left" vertical="center"/>
      <protection locked="0"/>
    </xf>
    <xf numFmtId="0" fontId="54" fillId="0" borderId="0" xfId="0" applyFont="1" applyAlignment="1" applyProtection="1">
      <alignment horizontal="left" vertical="top"/>
      <protection locked="0"/>
    </xf>
    <xf numFmtId="0" fontId="3" fillId="2" borderId="14"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2" borderId="0" xfId="0" applyFont="1" applyFill="1" applyAlignment="1" applyProtection="1">
      <alignment horizontal="left" vertical="center"/>
      <protection locked="0"/>
    </xf>
    <xf numFmtId="0" fontId="3" fillId="2" borderId="14" xfId="0" applyFont="1" applyFill="1" applyBorder="1" applyAlignment="1" applyProtection="1">
      <alignment horizontal="left" vertical="center"/>
      <protection locked="0"/>
    </xf>
    <xf numFmtId="0" fontId="3" fillId="2" borderId="14" xfId="0" applyFont="1" applyFill="1" applyBorder="1" applyAlignment="1" applyProtection="1">
      <alignment horizontal="right" vertical="center"/>
      <protection locked="0"/>
    </xf>
    <xf numFmtId="0" fontId="3" fillId="2" borderId="3" xfId="0" applyFont="1" applyFill="1" applyBorder="1" applyAlignment="1" applyProtection="1">
      <alignment horizontal="right" vertical="center"/>
      <protection locked="0"/>
    </xf>
    <xf numFmtId="0" fontId="3" fillId="2" borderId="8" xfId="0" applyFont="1" applyFill="1" applyBorder="1" applyAlignment="1" applyProtection="1">
      <alignment horizontal="right" vertical="center"/>
      <protection locked="0"/>
    </xf>
    <xf numFmtId="0" fontId="3" fillId="2" borderId="11" xfId="0" applyFont="1" applyFill="1" applyBorder="1" applyAlignment="1" applyProtection="1">
      <alignment horizontal="right" vertical="center"/>
      <protection locked="0"/>
    </xf>
    <xf numFmtId="0" fontId="5" fillId="2" borderId="14" xfId="0" applyFont="1" applyFill="1" applyBorder="1" applyAlignment="1" applyProtection="1">
      <alignment horizontal="left" vertical="center"/>
      <protection locked="0"/>
    </xf>
    <xf numFmtId="0" fontId="3" fillId="3" borderId="3" xfId="0" applyFont="1" applyFill="1" applyBorder="1" applyAlignment="1" applyProtection="1">
      <alignment horizontal="right" vertical="center"/>
      <protection locked="0"/>
    </xf>
    <xf numFmtId="0" fontId="58" fillId="3" borderId="1" xfId="0" applyFont="1" applyFill="1" applyBorder="1" applyAlignment="1" applyProtection="1">
      <alignment vertical="center"/>
      <protection locked="0"/>
    </xf>
    <xf numFmtId="0" fontId="3" fillId="3" borderId="11" xfId="0" applyFont="1" applyFill="1" applyBorder="1" applyAlignment="1" applyProtection="1">
      <alignment horizontal="right" vertical="center"/>
      <protection locked="0"/>
    </xf>
    <xf numFmtId="0" fontId="3" fillId="3" borderId="1" xfId="0" applyFont="1" applyFill="1" applyBorder="1" applyAlignment="1" applyProtection="1">
      <alignment horizontal="right" vertical="center"/>
      <protection locked="0"/>
    </xf>
    <xf numFmtId="0" fontId="3" fillId="3" borderId="8" xfId="0" applyFont="1" applyFill="1" applyBorder="1" applyAlignment="1" applyProtection="1">
      <alignment horizontal="right" vertical="center"/>
      <protection locked="0"/>
    </xf>
    <xf numFmtId="0" fontId="3" fillId="2" borderId="6" xfId="0" applyFont="1" applyFill="1" applyBorder="1" applyAlignment="1" applyProtection="1">
      <alignment horizontal="right" vertical="center"/>
      <protection locked="0"/>
    </xf>
    <xf numFmtId="0" fontId="3" fillId="22" borderId="0" xfId="0" applyFont="1" applyFill="1" applyAlignment="1" applyProtection="1">
      <alignment vertical="center"/>
      <protection locked="0"/>
    </xf>
    <xf numFmtId="0" fontId="3" fillId="22" borderId="6" xfId="0" applyFont="1" applyFill="1" applyBorder="1" applyAlignment="1" applyProtection="1">
      <alignment horizontal="right" vertical="center"/>
      <protection locked="0"/>
    </xf>
    <xf numFmtId="0" fontId="3" fillId="22" borderId="0" xfId="0" applyFont="1" applyFill="1" applyAlignment="1" applyProtection="1">
      <alignment horizontal="right" vertical="center"/>
      <protection locked="0"/>
    </xf>
    <xf numFmtId="0" fontId="3" fillId="4" borderId="151" xfId="0" applyFont="1" applyFill="1" applyBorder="1" applyAlignment="1" applyProtection="1">
      <alignment vertical="center"/>
      <protection locked="0"/>
    </xf>
    <xf numFmtId="0" fontId="5" fillId="4" borderId="10" xfId="0" applyFont="1" applyFill="1" applyBorder="1" applyAlignment="1" applyProtection="1">
      <alignment vertical="center"/>
      <protection locked="0"/>
    </xf>
    <xf numFmtId="0" fontId="5" fillId="22" borderId="0" xfId="0" applyFont="1" applyFill="1" applyAlignment="1" applyProtection="1">
      <alignment horizontal="left" vertical="center"/>
      <protection locked="0"/>
    </xf>
    <xf numFmtId="0" fontId="3" fillId="4" borderId="10" xfId="0" applyFont="1" applyFill="1" applyBorder="1" applyProtection="1">
      <protection locked="0"/>
    </xf>
    <xf numFmtId="0" fontId="3" fillId="0" borderId="0" xfId="0" applyFont="1" applyAlignment="1" applyProtection="1">
      <alignment horizontal="right" vertical="center"/>
      <protection locked="0"/>
    </xf>
    <xf numFmtId="0" fontId="0" fillId="0" borderId="14" xfId="0" applyBorder="1" applyProtection="1">
      <protection locked="0"/>
    </xf>
    <xf numFmtId="0" fontId="3" fillId="0" borderId="14" xfId="0" applyFont="1" applyBorder="1" applyAlignment="1" applyProtection="1">
      <alignment horizontal="right" vertical="center"/>
      <protection locked="0"/>
    </xf>
    <xf numFmtId="0" fontId="3" fillId="0" borderId="15" xfId="0" applyFont="1" applyBorder="1" applyAlignment="1" applyProtection="1">
      <alignment horizontal="right" vertical="center"/>
      <protection locked="0"/>
    </xf>
    <xf numFmtId="0" fontId="3" fillId="0" borderId="1" xfId="0" applyFont="1" applyBorder="1" applyAlignment="1" applyProtection="1">
      <alignment horizontal="right" vertical="center"/>
      <protection locked="0"/>
    </xf>
    <xf numFmtId="0" fontId="3" fillId="0" borderId="3" xfId="0" applyFont="1" applyBorder="1" applyAlignment="1" applyProtection="1">
      <alignment horizontal="right" vertical="center"/>
      <protection locked="0"/>
    </xf>
    <xf numFmtId="0" fontId="3" fillId="0" borderId="8" xfId="0" applyFont="1" applyBorder="1" applyAlignment="1" applyProtection="1">
      <alignment horizontal="right" vertical="center"/>
      <protection locked="0"/>
    </xf>
    <xf numFmtId="0" fontId="3" fillId="0" borderId="6" xfId="0" applyFont="1" applyBorder="1" applyAlignment="1" applyProtection="1">
      <alignment horizontal="right" vertical="center"/>
      <protection locked="0"/>
    </xf>
    <xf numFmtId="0" fontId="5" fillId="0" borderId="8" xfId="0" applyFont="1" applyBorder="1" applyAlignment="1" applyProtection="1">
      <alignment horizontal="left" vertical="center"/>
      <protection locked="0"/>
    </xf>
    <xf numFmtId="0" fontId="5" fillId="2" borderId="0" xfId="0" applyFont="1" applyFill="1" applyAlignment="1" applyProtection="1">
      <alignment horizontal="left" vertical="center"/>
      <protection locked="0"/>
    </xf>
    <xf numFmtId="0" fontId="5" fillId="2" borderId="13" xfId="0" applyFont="1" applyFill="1" applyBorder="1" applyAlignment="1" applyProtection="1">
      <alignment horizontal="left" vertical="center"/>
      <protection locked="0"/>
    </xf>
    <xf numFmtId="0" fontId="0" fillId="2" borderId="1" xfId="0" applyFill="1" applyBorder="1" applyAlignment="1" applyProtection="1">
      <alignment horizontal="left" vertical="center" shrinkToFit="1"/>
      <protection locked="0"/>
    </xf>
    <xf numFmtId="0" fontId="0" fillId="2" borderId="1" xfId="0" applyFill="1" applyBorder="1" applyAlignment="1" applyProtection="1">
      <alignment horizontal="right" vertical="center" shrinkToFit="1"/>
      <protection locked="0"/>
    </xf>
    <xf numFmtId="0" fontId="5" fillId="2" borderId="14" xfId="0" applyFont="1" applyFill="1" applyBorder="1" applyAlignment="1" applyProtection="1">
      <alignment horizontal="right" vertical="center" shrinkToFit="1"/>
      <protection locked="0"/>
    </xf>
    <xf numFmtId="0" fontId="0" fillId="23" borderId="0" xfId="0" applyFill="1"/>
    <xf numFmtId="0" fontId="0" fillId="23" borderId="0" xfId="0" applyFill="1" applyAlignment="1">
      <alignment vertical="center"/>
    </xf>
    <xf numFmtId="0" fontId="3" fillId="23" borderId="0" xfId="0" applyFont="1" applyFill="1" applyAlignment="1" applyProtection="1">
      <alignment horizontal="center" vertical="center"/>
      <protection locked="0"/>
    </xf>
    <xf numFmtId="0" fontId="0" fillId="23" borderId="0" xfId="0" quotePrefix="1" applyFill="1" applyAlignment="1">
      <alignment vertical="center"/>
    </xf>
    <xf numFmtId="0" fontId="5" fillId="23" borderId="0" xfId="0" applyFont="1" applyFill="1" applyAlignment="1" applyProtection="1">
      <alignment vertical="center"/>
      <protection locked="0"/>
    </xf>
    <xf numFmtId="0" fontId="0" fillId="23" borderId="0" xfId="0" applyFill="1" applyAlignment="1" applyProtection="1">
      <alignment vertical="center"/>
      <protection locked="0"/>
    </xf>
    <xf numFmtId="0" fontId="39" fillId="23" borderId="0" xfId="0" applyFont="1" applyFill="1" applyAlignment="1">
      <alignment vertical="center"/>
    </xf>
    <xf numFmtId="0" fontId="39" fillId="23" borderId="0" xfId="0" applyFont="1" applyFill="1" applyAlignment="1">
      <alignment horizontal="left" vertical="center"/>
    </xf>
    <xf numFmtId="0" fontId="5" fillId="23" borderId="0" xfId="0" applyFont="1" applyFill="1" applyAlignment="1">
      <alignment vertical="center"/>
    </xf>
    <xf numFmtId="0" fontId="8" fillId="23" borderId="0" xfId="0" applyFont="1" applyFill="1" applyAlignment="1" applyProtection="1">
      <alignment horizontal="right" vertical="center"/>
      <protection locked="0"/>
    </xf>
    <xf numFmtId="0" fontId="39" fillId="23" borderId="0" xfId="0" applyFont="1" applyFill="1" applyAlignment="1">
      <alignment horizontal="right" vertical="center"/>
    </xf>
    <xf numFmtId="0" fontId="39" fillId="23" borderId="0" xfId="0" applyFont="1" applyFill="1" applyAlignment="1" applyProtection="1">
      <alignment vertical="top" wrapText="1"/>
      <protection locked="0"/>
    </xf>
    <xf numFmtId="0" fontId="3" fillId="23" borderId="3" xfId="0" applyFont="1" applyFill="1" applyBorder="1" applyAlignment="1" applyProtection="1">
      <alignment horizontal="right" vertical="center"/>
      <protection locked="0"/>
    </xf>
    <xf numFmtId="0" fontId="5" fillId="23" borderId="84" xfId="0" applyFont="1" applyFill="1" applyBorder="1" applyAlignment="1" applyProtection="1">
      <alignment vertical="center"/>
      <protection locked="0"/>
    </xf>
    <xf numFmtId="0" fontId="3" fillId="23" borderId="8" xfId="0" applyFont="1" applyFill="1" applyBorder="1" applyAlignment="1" applyProtection="1">
      <alignment horizontal="right" vertical="center"/>
      <protection locked="0"/>
    </xf>
    <xf numFmtId="0" fontId="5" fillId="23" borderId="85" xfId="0" applyFont="1" applyFill="1" applyBorder="1" applyAlignment="1" applyProtection="1">
      <alignment vertical="center"/>
      <protection locked="0"/>
    </xf>
    <xf numFmtId="0" fontId="5" fillId="23" borderId="0" xfId="0" applyFont="1" applyFill="1" applyAlignment="1">
      <alignment horizontal="left" vertical="center"/>
    </xf>
    <xf numFmtId="0" fontId="5" fillId="23" borderId="0" xfId="0" applyFont="1" applyFill="1" applyAlignment="1" applyProtection="1">
      <alignment horizontal="right" vertical="center"/>
      <protection locked="0"/>
    </xf>
    <xf numFmtId="194" fontId="5" fillId="23" borderId="80" xfId="0" applyNumberFormat="1" applyFont="1" applyFill="1" applyBorder="1" applyAlignment="1" applyProtection="1">
      <alignment horizontal="center" vertical="center"/>
      <protection locked="0"/>
    </xf>
    <xf numFmtId="194" fontId="5" fillId="23" borderId="0" xfId="0" applyNumberFormat="1" applyFont="1" applyFill="1" applyAlignment="1" applyProtection="1">
      <alignment horizontal="center" vertical="center"/>
      <protection locked="0"/>
    </xf>
    <xf numFmtId="0" fontId="45" fillId="23" borderId="0" xfId="0" applyFont="1" applyFill="1" applyAlignment="1" applyProtection="1">
      <alignment horizontal="right" vertical="center"/>
      <protection locked="0"/>
    </xf>
    <xf numFmtId="0" fontId="39" fillId="23" borderId="0" xfId="0" applyFont="1" applyFill="1" applyAlignment="1" applyProtection="1">
      <alignment vertical="center"/>
      <protection locked="0"/>
    </xf>
    <xf numFmtId="194" fontId="5" fillId="23" borderId="81" xfId="0" applyNumberFormat="1" applyFont="1" applyFill="1" applyBorder="1" applyAlignment="1" applyProtection="1">
      <alignment horizontal="center" vertical="center"/>
      <protection locked="0"/>
    </xf>
    <xf numFmtId="194" fontId="5" fillId="23" borderId="82" xfId="0" applyNumberFormat="1" applyFont="1" applyFill="1" applyBorder="1" applyAlignment="1" applyProtection="1">
      <alignment horizontal="center" vertical="center"/>
      <protection locked="0"/>
    </xf>
    <xf numFmtId="0" fontId="5" fillId="23" borderId="82" xfId="0" applyFont="1" applyFill="1" applyBorder="1" applyAlignment="1" applyProtection="1">
      <alignment vertical="center"/>
      <protection locked="0"/>
    </xf>
    <xf numFmtId="0" fontId="8" fillId="23" borderId="82" xfId="0" applyFont="1" applyFill="1" applyBorder="1" applyAlignment="1" applyProtection="1">
      <alignment horizontal="right" vertical="center"/>
      <protection locked="0"/>
    </xf>
    <xf numFmtId="0" fontId="49" fillId="23" borderId="82" xfId="0" applyFont="1" applyFill="1" applyBorder="1" applyAlignment="1" applyProtection="1">
      <alignment horizontal="right" vertical="center"/>
      <protection locked="0"/>
    </xf>
    <xf numFmtId="194" fontId="5" fillId="23" borderId="83" xfId="0" applyNumberFormat="1" applyFont="1" applyFill="1" applyBorder="1" applyAlignment="1" applyProtection="1">
      <alignment horizontal="center" vertical="center"/>
      <protection locked="0"/>
    </xf>
    <xf numFmtId="177" fontId="5" fillId="23" borderId="0" xfId="0" applyNumberFormat="1" applyFont="1" applyFill="1" applyAlignment="1" applyProtection="1">
      <alignment horizontal="left" vertical="center"/>
      <protection locked="0"/>
    </xf>
    <xf numFmtId="0" fontId="5" fillId="23" borderId="0" xfId="0" applyFont="1" applyFill="1" applyAlignment="1" applyProtection="1">
      <alignment horizontal="center" vertical="center"/>
      <protection locked="0"/>
    </xf>
    <xf numFmtId="0" fontId="5" fillId="23" borderId="77" xfId="0" applyFont="1" applyFill="1" applyBorder="1" applyAlignment="1" applyProtection="1">
      <alignment vertical="center"/>
      <protection locked="0"/>
    </xf>
    <xf numFmtId="0" fontId="5" fillId="23" borderId="78" xfId="0" applyFont="1" applyFill="1" applyBorder="1" applyAlignment="1" applyProtection="1">
      <alignment vertical="center"/>
      <protection locked="0"/>
    </xf>
    <xf numFmtId="0" fontId="5" fillId="23" borderId="79" xfId="0" applyFont="1" applyFill="1" applyBorder="1" applyAlignment="1" applyProtection="1">
      <alignment vertical="center"/>
      <protection locked="0"/>
    </xf>
    <xf numFmtId="0" fontId="5" fillId="23" borderId="0" xfId="0" applyFont="1" applyFill="1" applyAlignment="1" applyProtection="1">
      <alignment horizontal="left" vertical="center"/>
      <protection locked="0"/>
    </xf>
    <xf numFmtId="0" fontId="5" fillId="23" borderId="0" xfId="0" applyFont="1" applyFill="1" applyAlignment="1" applyProtection="1">
      <alignment vertical="center" wrapText="1"/>
      <protection locked="0"/>
    </xf>
    <xf numFmtId="194" fontId="39" fillId="23" borderId="0" xfId="0" applyNumberFormat="1" applyFont="1" applyFill="1" applyAlignment="1" applyProtection="1">
      <alignment horizontal="left" vertical="center"/>
      <protection locked="0"/>
    </xf>
    <xf numFmtId="0" fontId="80" fillId="23" borderId="0" xfId="0" applyFont="1" applyFill="1" applyAlignment="1" applyProtection="1">
      <alignment vertical="center"/>
      <protection locked="0"/>
    </xf>
    <xf numFmtId="0" fontId="35" fillId="23" borderId="0" xfId="0" applyFont="1" applyFill="1" applyAlignment="1" applyProtection="1">
      <alignment vertical="center"/>
      <protection locked="0"/>
    </xf>
    <xf numFmtId="0" fontId="40" fillId="23" borderId="0" xfId="0" applyFont="1" applyFill="1" applyAlignment="1">
      <alignment vertical="center"/>
    </xf>
    <xf numFmtId="0" fontId="5" fillId="23" borderId="89" xfId="0" applyFont="1" applyFill="1" applyBorder="1" applyAlignment="1" applyProtection="1">
      <alignment horizontal="center" vertical="center"/>
      <protection locked="0"/>
    </xf>
    <xf numFmtId="0" fontId="5" fillId="23" borderId="90" xfId="0" applyFont="1" applyFill="1" applyBorder="1" applyAlignment="1" applyProtection="1">
      <alignment horizontal="center" vertical="center" wrapText="1"/>
      <protection locked="0"/>
    </xf>
    <xf numFmtId="0" fontId="38" fillId="23" borderId="91" xfId="0" applyFont="1" applyFill="1" applyBorder="1" applyAlignment="1">
      <alignment horizontal="center" vertical="center"/>
    </xf>
    <xf numFmtId="0" fontId="36" fillId="23" borderId="88" xfId="0" applyFont="1" applyFill="1" applyBorder="1" applyAlignment="1" applyProtection="1">
      <alignment vertical="center"/>
      <protection locked="0"/>
    </xf>
    <xf numFmtId="0" fontId="36" fillId="23" borderId="92" xfId="0" applyFont="1" applyFill="1" applyBorder="1" applyAlignment="1">
      <alignment vertical="center"/>
    </xf>
    <xf numFmtId="0" fontId="5" fillId="23" borderId="0" xfId="0" applyFont="1" applyFill="1" applyAlignment="1">
      <alignment horizontal="right" vertical="center"/>
    </xf>
    <xf numFmtId="0" fontId="38" fillId="23" borderId="126" xfId="0" applyFont="1" applyFill="1" applyBorder="1" applyAlignment="1">
      <alignment horizontal="center" vertical="center"/>
    </xf>
    <xf numFmtId="0" fontId="5" fillId="23" borderId="133" xfId="0" applyFont="1" applyFill="1" applyBorder="1" applyAlignment="1" applyProtection="1">
      <alignment vertical="center"/>
      <protection locked="0"/>
    </xf>
    <xf numFmtId="0" fontId="36" fillId="23" borderId="134" xfId="0" applyFont="1" applyFill="1" applyBorder="1" applyAlignment="1" applyProtection="1">
      <alignment vertical="center"/>
      <protection locked="0"/>
    </xf>
    <xf numFmtId="0" fontId="36" fillId="23" borderId="133" xfId="0" applyFont="1" applyFill="1" applyBorder="1" applyAlignment="1" applyProtection="1">
      <alignment vertical="center"/>
      <protection locked="0"/>
    </xf>
    <xf numFmtId="0" fontId="38" fillId="23" borderId="15" xfId="0" applyFont="1" applyFill="1" applyBorder="1" applyAlignment="1" applyProtection="1">
      <alignment horizontal="center" vertical="center"/>
      <protection locked="0"/>
    </xf>
    <xf numFmtId="0" fontId="5" fillId="23" borderId="14" xfId="0" applyFont="1" applyFill="1" applyBorder="1" applyAlignment="1" applyProtection="1">
      <alignment vertical="center"/>
      <protection locked="0"/>
    </xf>
    <xf numFmtId="0" fontId="36" fillId="23" borderId="13" xfId="0" applyFont="1" applyFill="1" applyBorder="1" applyAlignment="1" applyProtection="1">
      <alignment vertical="center"/>
      <protection locked="0"/>
    </xf>
    <xf numFmtId="0" fontId="36" fillId="23" borderId="96" xfId="0" applyFont="1" applyFill="1" applyBorder="1" applyAlignment="1">
      <alignment vertical="center"/>
    </xf>
    <xf numFmtId="0" fontId="36" fillId="23" borderId="0" xfId="0" applyFont="1" applyFill="1" applyAlignment="1">
      <alignment horizontal="right" vertical="center"/>
    </xf>
    <xf numFmtId="0" fontId="79" fillId="23" borderId="0" xfId="0" applyFont="1" applyFill="1" applyAlignment="1" applyProtection="1">
      <alignment vertical="center"/>
      <protection locked="0"/>
    </xf>
    <xf numFmtId="0" fontId="35" fillId="23" borderId="0" xfId="0" applyFont="1" applyFill="1" applyAlignment="1" applyProtection="1">
      <alignment horizontal="right" vertical="center"/>
      <protection locked="0"/>
    </xf>
    <xf numFmtId="0" fontId="37" fillId="23" borderId="0" xfId="0" applyFont="1" applyFill="1" applyAlignment="1" applyProtection="1">
      <alignment vertical="center"/>
      <protection locked="0"/>
    </xf>
    <xf numFmtId="0" fontId="8" fillId="23" borderId="0" xfId="0" applyFont="1" applyFill="1" applyAlignment="1" applyProtection="1">
      <alignment horizontal="left" vertical="center"/>
      <protection locked="0"/>
    </xf>
    <xf numFmtId="0" fontId="5" fillId="23" borderId="0" xfId="0" quotePrefix="1" applyFont="1" applyFill="1" applyAlignment="1" applyProtection="1">
      <alignment vertical="center"/>
      <protection locked="0"/>
    </xf>
    <xf numFmtId="0" fontId="38" fillId="23" borderId="137" xfId="0" applyFont="1" applyFill="1" applyBorder="1" applyAlignment="1">
      <alignment horizontal="center" vertical="center"/>
    </xf>
    <xf numFmtId="0" fontId="5" fillId="23" borderId="8" xfId="0" applyFont="1" applyFill="1" applyBorder="1" applyAlignment="1" applyProtection="1">
      <alignment vertical="center"/>
      <protection locked="0"/>
    </xf>
    <xf numFmtId="0" fontId="36" fillId="23" borderId="138" xfId="0" applyFont="1" applyFill="1" applyBorder="1" applyAlignment="1" applyProtection="1">
      <alignment vertical="center"/>
      <protection locked="0"/>
    </xf>
    <xf numFmtId="0" fontId="38" fillId="23" borderId="139" xfId="0" applyFont="1" applyFill="1" applyBorder="1" applyAlignment="1">
      <alignment horizontal="center" vertical="center"/>
    </xf>
    <xf numFmtId="0" fontId="36" fillId="23" borderId="9" xfId="0" applyFont="1" applyFill="1" applyBorder="1" applyAlignment="1" applyProtection="1">
      <alignment vertical="center"/>
      <protection locked="0"/>
    </xf>
    <xf numFmtId="0" fontId="36" fillId="23" borderId="140" xfId="0" applyFont="1" applyFill="1" applyBorder="1" applyAlignment="1">
      <alignment vertical="center"/>
    </xf>
    <xf numFmtId="0" fontId="38" fillId="23" borderId="127" xfId="0" applyFont="1" applyFill="1" applyBorder="1" applyAlignment="1">
      <alignment horizontal="center" vertical="center"/>
    </xf>
    <xf numFmtId="0" fontId="36" fillId="23" borderId="136" xfId="0" applyFont="1" applyFill="1" applyBorder="1" applyAlignment="1" applyProtection="1">
      <alignment vertical="center"/>
      <protection locked="0"/>
    </xf>
    <xf numFmtId="0" fontId="38" fillId="23" borderId="0" xfId="0" applyFont="1" applyFill="1" applyAlignment="1" applyProtection="1">
      <alignment horizontal="center" vertical="center"/>
      <protection locked="0"/>
    </xf>
    <xf numFmtId="0" fontId="36" fillId="23" borderId="0" xfId="0" applyFont="1" applyFill="1" applyAlignment="1" applyProtection="1">
      <alignment vertical="center"/>
      <protection locked="0"/>
    </xf>
    <xf numFmtId="0" fontId="73" fillId="23" borderId="0" xfId="0" applyFont="1" applyFill="1" applyAlignment="1" applyProtection="1">
      <alignment vertical="center"/>
      <protection locked="0"/>
    </xf>
    <xf numFmtId="0" fontId="37" fillId="23" borderId="0" xfId="0" applyFont="1" applyFill="1" applyAlignment="1" applyProtection="1">
      <alignment horizontal="right" vertical="center"/>
      <protection locked="0"/>
    </xf>
    <xf numFmtId="0" fontId="73" fillId="23" borderId="0" xfId="0" applyFont="1" applyFill="1" applyAlignment="1">
      <alignment vertical="center"/>
    </xf>
    <xf numFmtId="0" fontId="8" fillId="23" borderId="0" xfId="0" applyFont="1" applyFill="1" applyAlignment="1" applyProtection="1">
      <alignment vertical="center"/>
      <protection locked="0"/>
    </xf>
    <xf numFmtId="0" fontId="37" fillId="23" borderId="0" xfId="0" applyFont="1" applyFill="1" applyAlignment="1">
      <alignment vertical="center"/>
    </xf>
    <xf numFmtId="0" fontId="5" fillId="23" borderId="18" xfId="0" applyFont="1" applyFill="1" applyBorder="1" applyAlignment="1">
      <alignment horizontal="left" vertical="center"/>
    </xf>
    <xf numFmtId="49" fontId="36" fillId="23" borderId="6" xfId="0" applyNumberFormat="1" applyFont="1" applyFill="1" applyBorder="1" applyAlignment="1">
      <alignment horizontal="center" vertical="center"/>
    </xf>
    <xf numFmtId="0" fontId="4" fillId="23" borderId="6" xfId="0" applyFont="1" applyFill="1" applyBorder="1" applyAlignment="1">
      <alignment horizontal="left" vertical="center"/>
    </xf>
    <xf numFmtId="0" fontId="4" fillId="23" borderId="0" xfId="0" applyFont="1" applyFill="1" applyAlignment="1">
      <alignment horizontal="left" vertical="center"/>
    </xf>
    <xf numFmtId="0" fontId="4" fillId="23" borderId="10" xfId="0" applyFont="1" applyFill="1" applyBorder="1" applyAlignment="1">
      <alignment horizontal="left" vertical="center"/>
    </xf>
    <xf numFmtId="49" fontId="5" fillId="23" borderId="6" xfId="0" applyNumberFormat="1" applyFont="1" applyFill="1" applyBorder="1" applyAlignment="1">
      <alignment horizontal="center" vertical="center"/>
    </xf>
    <xf numFmtId="0" fontId="4" fillId="23" borderId="0" xfId="0" applyFont="1" applyFill="1" applyAlignment="1">
      <alignment vertical="center"/>
    </xf>
    <xf numFmtId="0" fontId="42" fillId="23" borderId="6" xfId="0" applyFont="1" applyFill="1" applyBorder="1" applyAlignment="1">
      <alignment vertical="center"/>
    </xf>
    <xf numFmtId="0" fontId="0" fillId="23" borderId="10" xfId="0" applyFill="1" applyBorder="1" applyAlignment="1">
      <alignment vertical="center"/>
    </xf>
    <xf numFmtId="0" fontId="41" fillId="23" borderId="0" xfId="0" applyFont="1" applyFill="1" applyAlignment="1">
      <alignment horizontal="left" vertical="center"/>
    </xf>
    <xf numFmtId="49" fontId="5" fillId="23" borderId="0" xfId="0" applyNumberFormat="1" applyFont="1" applyFill="1" applyAlignment="1">
      <alignment horizontal="center" vertical="center"/>
    </xf>
    <xf numFmtId="0" fontId="41" fillId="23" borderId="0" xfId="0" applyFont="1" applyFill="1" applyAlignment="1">
      <alignment vertical="center"/>
    </xf>
    <xf numFmtId="0" fontId="43" fillId="23" borderId="0" xfId="0" applyFont="1" applyFill="1" applyAlignment="1">
      <alignment vertical="center"/>
    </xf>
    <xf numFmtId="0" fontId="43" fillId="23" borderId="0" xfId="0" applyFont="1" applyFill="1" applyAlignment="1">
      <alignment horizontal="left" vertical="center"/>
    </xf>
    <xf numFmtId="49" fontId="73" fillId="23" borderId="7" xfId="0" applyNumberFormat="1" applyFont="1" applyFill="1" applyBorder="1" applyAlignment="1">
      <alignment horizontal="center" vertical="center"/>
    </xf>
    <xf numFmtId="0" fontId="43" fillId="23" borderId="3" xfId="0" applyFont="1" applyFill="1" applyBorder="1" applyAlignment="1">
      <alignment vertical="center"/>
    </xf>
    <xf numFmtId="0" fontId="43" fillId="23" borderId="8" xfId="0" applyFont="1" applyFill="1" applyBorder="1" applyAlignment="1">
      <alignment vertical="center"/>
    </xf>
    <xf numFmtId="0" fontId="43" fillId="23" borderId="9" xfId="0" applyFont="1" applyFill="1" applyBorder="1" applyAlignment="1">
      <alignment vertical="center"/>
    </xf>
    <xf numFmtId="49" fontId="5" fillId="23" borderId="3" xfId="0" applyNumberFormat="1" applyFont="1" applyFill="1" applyBorder="1" applyAlignment="1">
      <alignment horizontal="center" vertical="center"/>
    </xf>
    <xf numFmtId="0" fontId="43" fillId="23" borderId="8" xfId="0" applyFont="1" applyFill="1" applyBorder="1" applyAlignment="1">
      <alignment horizontal="left" vertical="center"/>
    </xf>
    <xf numFmtId="49" fontId="37" fillId="23" borderId="8" xfId="0" applyNumberFormat="1" applyFont="1" applyFill="1" applyBorder="1" applyAlignment="1">
      <alignment horizontal="center" vertical="center"/>
    </xf>
    <xf numFmtId="0" fontId="73" fillId="23" borderId="8" xfId="0" applyFont="1" applyFill="1" applyBorder="1" applyAlignment="1">
      <alignment vertical="center"/>
    </xf>
    <xf numFmtId="0" fontId="42" fillId="23" borderId="3" xfId="0" applyFont="1" applyFill="1" applyBorder="1" applyAlignment="1">
      <alignment vertical="center"/>
    </xf>
    <xf numFmtId="0" fontId="0" fillId="23" borderId="8" xfId="0" applyFill="1" applyBorder="1" applyAlignment="1">
      <alignment vertical="center"/>
    </xf>
    <xf numFmtId="0" fontId="0" fillId="23" borderId="9" xfId="0" applyFill="1" applyBorder="1" applyAlignment="1">
      <alignment vertical="center"/>
    </xf>
    <xf numFmtId="49" fontId="73" fillId="23" borderId="4" xfId="0" applyNumberFormat="1" applyFont="1" applyFill="1" applyBorder="1" applyAlignment="1">
      <alignment horizontal="center" vertical="center"/>
    </xf>
    <xf numFmtId="0" fontId="43" fillId="23" borderId="6" xfId="0" applyFont="1" applyFill="1" applyBorder="1" applyAlignment="1">
      <alignment horizontal="left" vertical="center"/>
    </xf>
    <xf numFmtId="0" fontId="43" fillId="23" borderId="10" xfId="0" applyFont="1" applyFill="1" applyBorder="1" applyAlignment="1">
      <alignment horizontal="left" vertical="center"/>
    </xf>
    <xf numFmtId="49" fontId="37" fillId="23" borderId="0" xfId="0" applyNumberFormat="1" applyFont="1" applyFill="1" applyAlignment="1">
      <alignment horizontal="center" vertical="center"/>
    </xf>
    <xf numFmtId="49" fontId="73" fillId="23" borderId="5" xfId="0" applyNumberFormat="1" applyFont="1" applyFill="1" applyBorder="1" applyAlignment="1">
      <alignment horizontal="center" vertical="center"/>
    </xf>
    <xf numFmtId="0" fontId="43" fillId="23" borderId="11" xfId="0" applyFont="1" applyFill="1" applyBorder="1" applyAlignment="1">
      <alignment horizontal="left" vertical="center"/>
    </xf>
    <xf numFmtId="0" fontId="43" fillId="23" borderId="1" xfId="0" applyFont="1" applyFill="1" applyBorder="1" applyAlignment="1">
      <alignment horizontal="left" vertical="center"/>
    </xf>
    <xf numFmtId="0" fontId="43" fillId="23" borderId="12" xfId="0" applyFont="1" applyFill="1" applyBorder="1" applyAlignment="1">
      <alignment horizontal="left" vertical="center"/>
    </xf>
    <xf numFmtId="49" fontId="5" fillId="23" borderId="11" xfId="0" applyNumberFormat="1" applyFont="1" applyFill="1" applyBorder="1" applyAlignment="1">
      <alignment horizontal="center" vertical="center"/>
    </xf>
    <xf numFmtId="49" fontId="37" fillId="23" borderId="1" xfId="0" applyNumberFormat="1" applyFont="1" applyFill="1" applyBorder="1" applyAlignment="1">
      <alignment horizontal="center" vertical="center"/>
    </xf>
    <xf numFmtId="0" fontId="43" fillId="23" borderId="1" xfId="0" applyFont="1" applyFill="1" applyBorder="1" applyAlignment="1">
      <alignment vertical="center"/>
    </xf>
    <xf numFmtId="0" fontId="73" fillId="23" borderId="1" xfId="0" applyFont="1" applyFill="1" applyBorder="1" applyAlignment="1">
      <alignment vertical="center"/>
    </xf>
    <xf numFmtId="0" fontId="42" fillId="23" borderId="11" xfId="0" applyFont="1" applyFill="1" applyBorder="1" applyAlignment="1">
      <alignment vertical="center"/>
    </xf>
    <xf numFmtId="0" fontId="0" fillId="23" borderId="1" xfId="0" applyFill="1" applyBorder="1" applyAlignment="1">
      <alignment vertical="center"/>
    </xf>
    <xf numFmtId="0" fontId="0" fillId="23" borderId="12" xfId="0" applyFill="1" applyBorder="1" applyAlignment="1">
      <alignment vertical="center"/>
    </xf>
    <xf numFmtId="49" fontId="73" fillId="23" borderId="0" xfId="0" applyNumberFormat="1" applyFont="1" applyFill="1" applyAlignment="1" applyProtection="1">
      <alignment vertical="center"/>
      <protection locked="0"/>
    </xf>
    <xf numFmtId="0" fontId="89" fillId="23" borderId="0" xfId="0" applyFont="1" applyFill="1" applyAlignment="1">
      <alignment vertical="center"/>
    </xf>
    <xf numFmtId="49" fontId="36" fillId="23" borderId="11" xfId="0" applyNumberFormat="1" applyFont="1" applyFill="1" applyBorder="1" applyAlignment="1">
      <alignment horizontal="center" vertical="center"/>
    </xf>
    <xf numFmtId="0" fontId="4" fillId="23" borderId="11" xfId="0" applyFont="1" applyFill="1" applyBorder="1" applyAlignment="1">
      <alignment horizontal="left" vertical="center"/>
    </xf>
    <xf numFmtId="0" fontId="4" fillId="23" borderId="1" xfId="0" applyFont="1" applyFill="1" applyBorder="1" applyAlignment="1">
      <alignment horizontal="left" vertical="center"/>
    </xf>
    <xf numFmtId="0" fontId="4" fillId="23" borderId="12" xfId="0" applyFont="1" applyFill="1" applyBorder="1" applyAlignment="1">
      <alignment horizontal="left" vertical="center"/>
    </xf>
    <xf numFmtId="0" fontId="4" fillId="23" borderId="1" xfId="0" applyFont="1" applyFill="1" applyBorder="1" applyAlignment="1">
      <alignment vertical="center"/>
    </xf>
    <xf numFmtId="49" fontId="5" fillId="23" borderId="1" xfId="0" applyNumberFormat="1" applyFont="1" applyFill="1" applyBorder="1" applyAlignment="1">
      <alignment horizontal="center" vertical="center"/>
    </xf>
    <xf numFmtId="49" fontId="5" fillId="23" borderId="0" xfId="0" applyNumberFormat="1" applyFont="1" applyFill="1" applyAlignment="1">
      <alignment horizontal="right" vertical="center"/>
    </xf>
    <xf numFmtId="0" fontId="37" fillId="23" borderId="0" xfId="0" applyFont="1" applyFill="1" applyAlignment="1" applyProtection="1">
      <alignment horizontal="left" vertical="center"/>
      <protection locked="0"/>
    </xf>
    <xf numFmtId="0" fontId="37" fillId="23" borderId="0" xfId="0" applyFont="1" applyFill="1" applyAlignment="1">
      <alignment horizontal="right" vertical="center"/>
    </xf>
    <xf numFmtId="0" fontId="80" fillId="23" borderId="0" xfId="0" applyFont="1" applyFill="1" applyAlignment="1">
      <alignment vertical="center"/>
    </xf>
    <xf numFmtId="0" fontId="35" fillId="23" borderId="0" xfId="0" applyFont="1" applyFill="1" applyAlignment="1">
      <alignment vertical="center"/>
    </xf>
    <xf numFmtId="0" fontId="0" fillId="23" borderId="0" xfId="0" applyFill="1" applyAlignment="1">
      <alignment horizontal="left" vertical="center"/>
    </xf>
    <xf numFmtId="0" fontId="81" fillId="23" borderId="0" xfId="0" applyFont="1" applyFill="1" applyAlignment="1">
      <alignment vertical="center"/>
    </xf>
    <xf numFmtId="0" fontId="8" fillId="23" borderId="0" xfId="0" applyFont="1" applyFill="1" applyAlignment="1">
      <alignment vertical="center"/>
    </xf>
    <xf numFmtId="0" fontId="37" fillId="23" borderId="23" xfId="0" applyFont="1" applyFill="1" applyBorder="1" applyAlignment="1">
      <alignment vertical="center"/>
    </xf>
    <xf numFmtId="0" fontId="37" fillId="23" borderId="24" xfId="0" applyFont="1" applyFill="1" applyBorder="1" applyAlignment="1">
      <alignment vertical="center"/>
    </xf>
    <xf numFmtId="49" fontId="0" fillId="23" borderId="11" xfId="0" applyNumberFormat="1" applyFill="1" applyBorder="1" applyAlignment="1">
      <alignment horizontal="center" vertical="center"/>
    </xf>
    <xf numFmtId="0" fontId="5" fillId="23" borderId="11" xfId="0" applyFont="1" applyFill="1" applyBorder="1" applyAlignment="1">
      <alignment horizontal="left" vertical="center"/>
    </xf>
    <xf numFmtId="0" fontId="5" fillId="23" borderId="1" xfId="0" applyFont="1" applyFill="1" applyBorder="1" applyAlignment="1">
      <alignment horizontal="left" vertical="center"/>
    </xf>
    <xf numFmtId="0" fontId="5" fillId="23" borderId="12" xfId="0" applyFont="1" applyFill="1" applyBorder="1" applyAlignment="1">
      <alignment horizontal="left" vertical="center"/>
    </xf>
    <xf numFmtId="0" fontId="5" fillId="23" borderId="1" xfId="0" applyFont="1" applyFill="1" applyBorder="1" applyAlignment="1">
      <alignment vertical="center"/>
    </xf>
    <xf numFmtId="0" fontId="4" fillId="23" borderId="5" xfId="0" applyFont="1" applyFill="1" applyBorder="1" applyAlignment="1">
      <alignment vertical="center"/>
    </xf>
    <xf numFmtId="0" fontId="79" fillId="23" borderId="0" xfId="0" applyFont="1" applyFill="1" applyAlignment="1">
      <alignment vertical="center"/>
    </xf>
    <xf numFmtId="0" fontId="35" fillId="23" borderId="0" xfId="0" applyFont="1" applyFill="1" applyAlignment="1">
      <alignment horizontal="right" vertical="center"/>
    </xf>
    <xf numFmtId="0" fontId="38" fillId="23" borderId="0" xfId="0" applyFont="1" applyFill="1" applyAlignment="1">
      <alignment vertical="center"/>
    </xf>
    <xf numFmtId="49" fontId="36" fillId="23" borderId="91" xfId="0" applyNumberFormat="1" applyFont="1" applyFill="1" applyBorder="1" applyAlignment="1">
      <alignment horizontal="center" vertical="center"/>
    </xf>
    <xf numFmtId="49" fontId="37" fillId="23" borderId="87" xfId="0" applyNumberFormat="1" applyFont="1" applyFill="1" applyBorder="1" applyAlignment="1">
      <alignment horizontal="center" vertical="center"/>
    </xf>
    <xf numFmtId="0" fontId="4" fillId="23" borderId="6" xfId="0" applyFont="1" applyFill="1" applyBorder="1" applyAlignment="1">
      <alignment vertical="center"/>
    </xf>
    <xf numFmtId="49" fontId="36" fillId="23" borderId="93" xfId="0" applyNumberFormat="1" applyFont="1" applyFill="1" applyBorder="1" applyAlignment="1">
      <alignment horizontal="center" vertical="center"/>
    </xf>
    <xf numFmtId="0" fontId="5" fillId="23" borderId="3" xfId="0" applyFont="1" applyFill="1" applyBorder="1" applyAlignment="1">
      <alignment horizontal="left" vertical="center"/>
    </xf>
    <xf numFmtId="0" fontId="5" fillId="23" borderId="8" xfId="0" applyFont="1" applyFill="1" applyBorder="1" applyAlignment="1">
      <alignment vertical="center"/>
    </xf>
    <xf numFmtId="0" fontId="5" fillId="23" borderId="6" xfId="0" applyFont="1" applyFill="1" applyBorder="1" applyAlignment="1">
      <alignment horizontal="left" vertical="center"/>
    </xf>
    <xf numFmtId="49" fontId="0" fillId="23" borderId="0" xfId="0" applyNumberFormat="1" applyFill="1" applyAlignment="1">
      <alignment horizontal="center" vertical="center"/>
    </xf>
    <xf numFmtId="0" fontId="0" fillId="23" borderId="6" xfId="0" applyFill="1" applyBorder="1" applyAlignment="1">
      <alignment vertical="center"/>
    </xf>
    <xf numFmtId="0" fontId="37" fillId="23" borderId="11" xfId="0" applyFont="1" applyFill="1" applyBorder="1" applyAlignment="1">
      <alignment horizontal="left" vertical="center"/>
    </xf>
    <xf numFmtId="49" fontId="0" fillId="23" borderId="1" xfId="0" applyNumberFormat="1" applyFill="1" applyBorder="1" applyAlignment="1">
      <alignment horizontal="center" vertical="center"/>
    </xf>
    <xf numFmtId="0" fontId="38" fillId="23" borderId="1" xfId="0" applyFont="1" applyFill="1" applyBorder="1" applyAlignment="1">
      <alignment vertical="center"/>
    </xf>
    <xf numFmtId="0" fontId="37" fillId="23" borderId="1" xfId="0" applyFont="1" applyFill="1" applyBorder="1" applyAlignment="1">
      <alignment vertical="center"/>
    </xf>
    <xf numFmtId="0" fontId="38" fillId="23" borderId="86" xfId="0" applyFont="1" applyFill="1" applyBorder="1" applyAlignment="1">
      <alignment horizontal="center" vertical="center"/>
    </xf>
    <xf numFmtId="0" fontId="36" fillId="23" borderId="4" xfId="0" applyFont="1" applyFill="1" applyBorder="1" applyAlignment="1">
      <alignment vertical="center"/>
    </xf>
    <xf numFmtId="0" fontId="36" fillId="23" borderId="125" xfId="0" applyFont="1" applyFill="1" applyBorder="1" applyAlignment="1" applyProtection="1">
      <alignment vertical="center"/>
      <protection locked="0"/>
    </xf>
    <xf numFmtId="0" fontId="79" fillId="23" borderId="125" xfId="0" applyFont="1" applyFill="1" applyBorder="1" applyAlignment="1" applyProtection="1">
      <alignment vertical="center"/>
      <protection locked="0"/>
    </xf>
    <xf numFmtId="0" fontId="79" fillId="23" borderId="14" xfId="0" applyFont="1" applyFill="1" applyBorder="1" applyAlignment="1" applyProtection="1">
      <alignment vertical="center"/>
      <protection locked="0"/>
    </xf>
    <xf numFmtId="0" fontId="36" fillId="23" borderId="2" xfId="0" applyFont="1" applyFill="1" applyBorder="1" applyAlignment="1">
      <alignment vertical="center"/>
    </xf>
    <xf numFmtId="0" fontId="38" fillId="23" borderId="93" xfId="0" applyFont="1" applyFill="1" applyBorder="1" applyAlignment="1">
      <alignment horizontal="center" vertical="center"/>
    </xf>
    <xf numFmtId="0" fontId="5" fillId="23" borderId="1" xfId="0" applyFont="1" applyFill="1" applyBorder="1" applyAlignment="1" applyProtection="1">
      <alignment vertical="center"/>
      <protection locked="0"/>
    </xf>
    <xf numFmtId="0" fontId="79" fillId="23" borderId="94" xfId="0" applyFont="1" applyFill="1" applyBorder="1" applyAlignment="1" applyProtection="1">
      <alignment vertical="center"/>
      <protection locked="0"/>
    </xf>
    <xf numFmtId="0" fontId="38" fillId="23" borderId="95" xfId="0" applyFont="1" applyFill="1" applyBorder="1" applyAlignment="1">
      <alignment horizontal="center" vertical="center"/>
    </xf>
    <xf numFmtId="0" fontId="5" fillId="23" borderId="22" xfId="0" applyFont="1" applyFill="1" applyBorder="1" applyAlignment="1">
      <alignment horizontal="left" vertical="center"/>
    </xf>
    <xf numFmtId="49" fontId="47" fillId="23" borderId="4" xfId="0" applyNumberFormat="1" applyFont="1" applyFill="1" applyBorder="1" applyAlignment="1">
      <alignment horizontal="center" vertical="center"/>
    </xf>
    <xf numFmtId="0" fontId="4" fillId="23" borderId="6" xfId="0" applyFont="1" applyFill="1" applyBorder="1" applyAlignment="1" applyProtection="1">
      <alignment vertical="center"/>
      <protection locked="0"/>
    </xf>
    <xf numFmtId="0" fontId="4" fillId="23" borderId="0" xfId="0" applyFont="1" applyFill="1" applyAlignment="1" applyProtection="1">
      <alignment vertical="center"/>
      <protection locked="0"/>
    </xf>
    <xf numFmtId="0" fontId="37" fillId="23" borderId="0" xfId="0" applyFont="1" applyFill="1" applyAlignment="1">
      <alignment horizontal="left" vertical="center"/>
    </xf>
    <xf numFmtId="49" fontId="47" fillId="23" borderId="5" xfId="0" applyNumberFormat="1" applyFont="1" applyFill="1" applyBorder="1" applyAlignment="1">
      <alignment horizontal="center" vertical="center"/>
    </xf>
    <xf numFmtId="0" fontId="4" fillId="23" borderId="11" xfId="0" applyFont="1" applyFill="1" applyBorder="1" applyAlignment="1" applyProtection="1">
      <alignment vertical="center"/>
      <protection locked="0"/>
    </xf>
    <xf numFmtId="0" fontId="4" fillId="23" borderId="1" xfId="0" applyFont="1" applyFill="1" applyBorder="1" applyAlignment="1" applyProtection="1">
      <alignment vertical="center"/>
      <protection locked="0"/>
    </xf>
    <xf numFmtId="49" fontId="42" fillId="23" borderId="5" xfId="0" applyNumberFormat="1" applyFont="1" applyFill="1" applyBorder="1" applyAlignment="1">
      <alignment horizontal="center" vertical="center"/>
    </xf>
    <xf numFmtId="0" fontId="4" fillId="23" borderId="15" xfId="0" applyFont="1" applyFill="1" applyBorder="1" applyAlignment="1" applyProtection="1">
      <alignment vertical="center"/>
      <protection locked="0"/>
    </xf>
    <xf numFmtId="0" fontId="4" fillId="23" borderId="14" xfId="0" applyFont="1" applyFill="1" applyBorder="1" applyAlignment="1" applyProtection="1">
      <alignment vertical="center"/>
      <protection locked="0"/>
    </xf>
    <xf numFmtId="0" fontId="0" fillId="23" borderId="14" xfId="0" applyFill="1" applyBorder="1" applyAlignment="1" applyProtection="1">
      <alignment vertical="center"/>
      <protection locked="0"/>
    </xf>
    <xf numFmtId="0" fontId="0" fillId="23" borderId="13" xfId="0" applyFill="1" applyBorder="1" applyAlignment="1">
      <alignment vertical="center"/>
    </xf>
    <xf numFmtId="0" fontId="5" fillId="23" borderId="2" xfId="0" applyFont="1" applyFill="1" applyBorder="1" applyAlignment="1">
      <alignment horizontal="center" vertical="center" wrapText="1"/>
    </xf>
    <xf numFmtId="0" fontId="5" fillId="23" borderId="0" xfId="0" applyFont="1" applyFill="1" applyAlignment="1">
      <alignment horizontal="center" vertical="center" wrapText="1"/>
    </xf>
    <xf numFmtId="184" fontId="5" fillId="23" borderId="0" xfId="0" applyNumberFormat="1" applyFont="1" applyFill="1" applyAlignment="1">
      <alignment horizontal="center" vertical="center"/>
    </xf>
    <xf numFmtId="0" fontId="5" fillId="23" borderId="0" xfId="0" applyFont="1" applyFill="1" applyAlignment="1">
      <alignment horizontal="center" vertical="center"/>
    </xf>
    <xf numFmtId="0" fontId="38" fillId="23" borderId="0" xfId="0" applyFont="1" applyFill="1" applyAlignment="1">
      <alignment horizontal="center" vertical="center"/>
    </xf>
    <xf numFmtId="0" fontId="8" fillId="23" borderId="0" xfId="0" applyFont="1" applyFill="1" applyAlignment="1">
      <alignment horizontal="left" vertical="center"/>
    </xf>
    <xf numFmtId="0" fontId="66" fillId="23" borderId="66" xfId="0" applyFont="1" applyFill="1" applyBorder="1" applyAlignment="1">
      <alignment horizontal="center" vertical="center"/>
    </xf>
    <xf numFmtId="0" fontId="5" fillId="23" borderId="15" xfId="0" applyFont="1" applyFill="1" applyBorder="1" applyAlignment="1">
      <alignment horizontal="left" vertical="center"/>
    </xf>
    <xf numFmtId="0" fontId="5" fillId="23" borderId="13" xfId="0" applyFont="1" applyFill="1" applyBorder="1" applyAlignment="1">
      <alignment horizontal="right" vertical="center"/>
    </xf>
    <xf numFmtId="0" fontId="5" fillId="23" borderId="2" xfId="0" applyFont="1" applyFill="1" applyBorder="1" applyAlignment="1">
      <alignment horizontal="center" vertical="center"/>
    </xf>
    <xf numFmtId="178" fontId="5" fillId="23" borderId="2" xfId="0" applyNumberFormat="1" applyFont="1" applyFill="1" applyBorder="1" applyAlignment="1">
      <alignment horizontal="right" vertical="center"/>
    </xf>
    <xf numFmtId="187" fontId="5" fillId="23" borderId="0" xfId="0" applyNumberFormat="1" applyFont="1" applyFill="1" applyAlignment="1">
      <alignment horizontal="right" vertical="center"/>
    </xf>
    <xf numFmtId="0" fontId="66" fillId="23" borderId="67" xfId="0" applyFont="1" applyFill="1" applyBorder="1" applyAlignment="1">
      <alignment horizontal="center" vertical="center"/>
    </xf>
    <xf numFmtId="0" fontId="5" fillId="23" borderId="9" xfId="0" applyFont="1" applyFill="1" applyBorder="1" applyAlignment="1">
      <alignment horizontal="right" vertical="center"/>
    </xf>
    <xf numFmtId="0" fontId="5" fillId="23" borderId="12" xfId="0" applyFont="1" applyFill="1" applyBorder="1" applyAlignment="1">
      <alignment horizontal="right" vertical="center"/>
    </xf>
    <xf numFmtId="0" fontId="5" fillId="23" borderId="13" xfId="0" applyFont="1" applyFill="1" applyBorder="1" applyAlignment="1">
      <alignment horizontal="center" vertical="center"/>
    </xf>
    <xf numFmtId="0" fontId="66" fillId="23" borderId="68" xfId="0" applyFont="1" applyFill="1" applyBorder="1" applyAlignment="1">
      <alignment horizontal="center" vertical="center"/>
    </xf>
    <xf numFmtId="0" fontId="8" fillId="23" borderId="10" xfId="0" applyFont="1" applyFill="1" applyBorder="1" applyAlignment="1">
      <alignment horizontal="left" vertical="center"/>
    </xf>
    <xf numFmtId="0" fontId="46" fillId="23" borderId="0" xfId="0" applyFont="1" applyFill="1" applyAlignment="1">
      <alignment horizontal="center" vertical="center"/>
    </xf>
    <xf numFmtId="0" fontId="39" fillId="23" borderId="0" xfId="0" applyFont="1" applyFill="1" applyAlignment="1">
      <alignment horizontal="center" vertical="center"/>
    </xf>
    <xf numFmtId="0" fontId="5" fillId="23" borderId="10" xfId="0" applyFont="1" applyFill="1" applyBorder="1" applyAlignment="1">
      <alignment horizontal="left" vertical="center"/>
    </xf>
    <xf numFmtId="0" fontId="5" fillId="23" borderId="9" xfId="0" applyFont="1" applyFill="1" applyBorder="1" applyAlignment="1">
      <alignment horizontal="center" vertical="center"/>
    </xf>
    <xf numFmtId="184" fontId="5" fillId="23" borderId="2" xfId="0" applyNumberFormat="1" applyFont="1" applyFill="1" applyBorder="1" applyAlignment="1">
      <alignment horizontal="center" vertical="center"/>
    </xf>
    <xf numFmtId="184" fontId="5" fillId="23" borderId="14" xfId="0" applyNumberFormat="1" applyFont="1" applyFill="1" applyBorder="1" applyAlignment="1">
      <alignment horizontal="center" vertical="center"/>
    </xf>
    <xf numFmtId="0" fontId="8" fillId="23" borderId="0" xfId="0" applyFont="1" applyFill="1" applyAlignment="1">
      <alignment horizontal="center" vertical="center"/>
    </xf>
    <xf numFmtId="0" fontId="5" fillId="23" borderId="10" xfId="0" applyFont="1" applyFill="1" applyBorder="1" applyAlignment="1">
      <alignment horizontal="right" vertical="center"/>
    </xf>
    <xf numFmtId="0" fontId="5" fillId="23" borderId="4" xfId="0" applyFont="1" applyFill="1" applyBorder="1" applyAlignment="1">
      <alignment horizontal="center" vertical="center"/>
    </xf>
    <xf numFmtId="0" fontId="5" fillId="23" borderId="6" xfId="0" applyFont="1" applyFill="1" applyBorder="1" applyAlignment="1">
      <alignment horizontal="center" vertical="center"/>
    </xf>
    <xf numFmtId="176" fontId="5" fillId="23" borderId="7" xfId="0" applyNumberFormat="1" applyFont="1" applyFill="1" applyBorder="1" applyAlignment="1">
      <alignment horizontal="right" vertical="center"/>
    </xf>
    <xf numFmtId="176" fontId="5" fillId="23" borderId="8" xfId="0" applyNumberFormat="1" applyFont="1" applyFill="1" applyBorder="1" applyAlignment="1">
      <alignment horizontal="right" vertical="center"/>
    </xf>
    <xf numFmtId="176" fontId="5" fillId="23" borderId="4" xfId="0" applyNumberFormat="1" applyFont="1" applyFill="1" applyBorder="1" applyAlignment="1">
      <alignment horizontal="right" vertical="center"/>
    </xf>
    <xf numFmtId="0" fontId="5" fillId="23" borderId="11" xfId="0" applyFont="1" applyFill="1" applyBorder="1" applyAlignment="1">
      <alignment horizontal="center" vertical="center"/>
    </xf>
    <xf numFmtId="176" fontId="5" fillId="23" borderId="5" xfId="0" applyNumberFormat="1" applyFont="1" applyFill="1" applyBorder="1" applyAlignment="1">
      <alignment horizontal="right" vertical="center"/>
    </xf>
    <xf numFmtId="187" fontId="5" fillId="23" borderId="8" xfId="0" quotePrefix="1" applyNumberFormat="1" applyFont="1" applyFill="1" applyBorder="1" applyAlignment="1">
      <alignment vertical="center"/>
    </xf>
    <xf numFmtId="193" fontId="5" fillId="23" borderId="0" xfId="0" applyNumberFormat="1" applyFont="1" applyFill="1" applyAlignment="1">
      <alignment horizontal="center" vertical="center"/>
    </xf>
    <xf numFmtId="14" fontId="5" fillId="23" borderId="0" xfId="0" applyNumberFormat="1" applyFont="1" applyFill="1" applyAlignment="1">
      <alignment horizontal="left" vertical="center"/>
    </xf>
    <xf numFmtId="187" fontId="5" fillId="23" borderId="2" xfId="0" applyNumberFormat="1" applyFont="1" applyFill="1" applyBorder="1" applyAlignment="1">
      <alignment horizontal="center" vertical="center"/>
    </xf>
    <xf numFmtId="184" fontId="5" fillId="23" borderId="13" xfId="0" applyNumberFormat="1" applyFont="1" applyFill="1" applyBorder="1" applyAlignment="1">
      <alignment horizontal="center" vertical="center"/>
    </xf>
    <xf numFmtId="0" fontId="8" fillId="23" borderId="0" xfId="0" applyFont="1" applyFill="1" applyAlignment="1">
      <alignment horizontal="right" vertical="center"/>
    </xf>
    <xf numFmtId="0" fontId="5" fillId="23" borderId="3" xfId="0" applyFont="1" applyFill="1" applyBorder="1" applyAlignment="1">
      <alignment horizontal="center" vertical="center"/>
    </xf>
    <xf numFmtId="0" fontId="5" fillId="23" borderId="8" xfId="0" applyFont="1" applyFill="1" applyBorder="1" applyAlignment="1">
      <alignment horizontal="right" vertical="center"/>
    </xf>
    <xf numFmtId="187" fontId="5" fillId="23" borderId="7" xfId="0" applyNumberFormat="1" applyFont="1" applyFill="1" applyBorder="1" applyAlignment="1">
      <alignment horizontal="right" vertical="center"/>
    </xf>
    <xf numFmtId="187" fontId="5" fillId="23" borderId="2" xfId="0" applyNumberFormat="1" applyFont="1" applyFill="1" applyBorder="1" applyAlignment="1">
      <alignment horizontal="right" vertical="center"/>
    </xf>
    <xf numFmtId="0" fontId="5" fillId="23" borderId="0" xfId="0" quotePrefix="1" applyFont="1" applyFill="1" applyAlignment="1">
      <alignment horizontal="left" vertical="center"/>
    </xf>
    <xf numFmtId="0" fontId="5" fillId="23" borderId="0" xfId="0" quotePrefix="1" applyFont="1" applyFill="1" applyAlignment="1">
      <alignment vertical="center" wrapText="1"/>
    </xf>
    <xf numFmtId="0" fontId="5" fillId="23" borderId="0" xfId="0" quotePrefix="1" applyFont="1" applyFill="1" applyAlignment="1">
      <alignment vertical="top" wrapText="1"/>
    </xf>
    <xf numFmtId="187" fontId="5" fillId="23" borderId="5" xfId="0" quotePrefix="1" applyNumberFormat="1" applyFont="1" applyFill="1" applyBorder="1" applyAlignment="1">
      <alignment horizontal="right" vertical="center"/>
    </xf>
    <xf numFmtId="0" fontId="38" fillId="23" borderId="0" xfId="0" applyFont="1" applyFill="1" applyAlignment="1">
      <alignment horizontal="left" vertical="center"/>
    </xf>
    <xf numFmtId="0" fontId="5" fillId="23" borderId="8" xfId="0" applyFont="1" applyFill="1" applyBorder="1" applyAlignment="1">
      <alignment horizontal="left" vertical="center"/>
    </xf>
    <xf numFmtId="0" fontId="5" fillId="23" borderId="15" xfId="0" applyFont="1" applyFill="1" applyBorder="1" applyAlignment="1">
      <alignment horizontal="center" vertical="center"/>
    </xf>
    <xf numFmtId="0" fontId="5" fillId="23" borderId="14" xfId="0" applyFont="1" applyFill="1" applyBorder="1" applyAlignment="1">
      <alignment horizontal="center" vertical="center"/>
    </xf>
    <xf numFmtId="0" fontId="36" fillId="23" borderId="0" xfId="0" applyFont="1" applyFill="1" applyAlignment="1">
      <alignment horizontal="left" vertical="center"/>
    </xf>
    <xf numFmtId="0" fontId="5" fillId="23" borderId="10" xfId="0" applyFont="1" applyFill="1" applyBorder="1" applyAlignment="1">
      <alignment horizontal="center" vertical="center"/>
    </xf>
    <xf numFmtId="194" fontId="38" fillId="23" borderId="0" xfId="0" applyNumberFormat="1" applyFont="1" applyFill="1" applyAlignment="1">
      <alignment horizontal="left" vertical="center"/>
    </xf>
    <xf numFmtId="193" fontId="4" fillId="23" borderId="0" xfId="0" applyNumberFormat="1" applyFont="1" applyFill="1" applyAlignment="1">
      <alignment horizontal="left" vertical="center"/>
    </xf>
    <xf numFmtId="0" fontId="42" fillId="23" borderId="0" xfId="0" applyFont="1" applyFill="1" applyAlignment="1">
      <alignment horizontal="left" vertical="center"/>
    </xf>
    <xf numFmtId="0" fontId="5" fillId="23" borderId="7" xfId="0" applyFont="1" applyFill="1" applyBorder="1" applyAlignment="1">
      <alignment horizontal="center" vertical="center"/>
    </xf>
    <xf numFmtId="49" fontId="5" fillId="23" borderId="7" xfId="0" applyNumberFormat="1" applyFont="1" applyFill="1" applyBorder="1" applyAlignment="1">
      <alignment horizontal="center" vertical="center"/>
    </xf>
    <xf numFmtId="49" fontId="5" fillId="23" borderId="0" xfId="0" applyNumberFormat="1" applyFont="1" applyFill="1" applyAlignment="1">
      <alignment vertical="center" wrapText="1"/>
    </xf>
    <xf numFmtId="49" fontId="5" fillId="23" borderId="0" xfId="0" applyNumberFormat="1" applyFont="1" applyFill="1" applyAlignment="1">
      <alignment horizontal="right" vertical="center" wrapText="1"/>
    </xf>
    <xf numFmtId="0" fontId="38" fillId="23" borderId="15" xfId="0" applyFont="1" applyFill="1" applyBorder="1" applyAlignment="1">
      <alignment horizontal="center" vertical="center"/>
    </xf>
    <xf numFmtId="176" fontId="47" fillId="23" borderId="6" xfId="0" applyNumberFormat="1" applyFont="1" applyFill="1" applyBorder="1" applyAlignment="1">
      <alignment horizontal="center" vertical="center"/>
    </xf>
    <xf numFmtId="176" fontId="47" fillId="23" borderId="4" xfId="0" applyNumberFormat="1" applyFont="1" applyFill="1" applyBorder="1" applyAlignment="1">
      <alignment horizontal="center" vertical="center"/>
    </xf>
    <xf numFmtId="49" fontId="37" fillId="23" borderId="6" xfId="0" applyNumberFormat="1" applyFont="1" applyFill="1" applyBorder="1" applyAlignment="1">
      <alignment horizontal="center" vertical="center"/>
    </xf>
    <xf numFmtId="49" fontId="37" fillId="23" borderId="4" xfId="0" applyNumberFormat="1" applyFont="1" applyFill="1" applyBorder="1" applyAlignment="1">
      <alignment horizontal="center" vertical="center"/>
    </xf>
    <xf numFmtId="0" fontId="5" fillId="23" borderId="5" xfId="0" applyFont="1" applyFill="1" applyBorder="1" applyAlignment="1">
      <alignment horizontal="center" vertical="center"/>
    </xf>
    <xf numFmtId="49" fontId="37" fillId="23" borderId="11" xfId="0" applyNumberFormat="1" applyFont="1" applyFill="1" applyBorder="1" applyAlignment="1">
      <alignment horizontal="center" vertical="center"/>
    </xf>
    <xf numFmtId="49" fontId="37" fillId="23" borderId="5" xfId="0" applyNumberFormat="1" applyFont="1" applyFill="1" applyBorder="1" applyAlignment="1">
      <alignment horizontal="center" vertical="center"/>
    </xf>
    <xf numFmtId="49" fontId="37" fillId="23" borderId="0" xfId="0" applyNumberFormat="1" applyFont="1" applyFill="1" applyAlignment="1">
      <alignment vertical="top" wrapText="1"/>
    </xf>
    <xf numFmtId="186" fontId="5" fillId="23" borderId="0" xfId="0" applyNumberFormat="1" applyFont="1" applyFill="1" applyAlignment="1">
      <alignment horizontal="left" vertical="center"/>
    </xf>
    <xf numFmtId="49" fontId="5" fillId="23" borderId="9" xfId="0" applyNumberFormat="1" applyFont="1" applyFill="1" applyBorder="1" applyAlignment="1">
      <alignment horizontal="center" vertical="center"/>
    </xf>
    <xf numFmtId="176" fontId="36" fillId="23" borderId="10" xfId="0" applyNumberFormat="1" applyFont="1" applyFill="1" applyBorder="1" applyAlignment="1">
      <alignment horizontal="center" vertical="center"/>
    </xf>
    <xf numFmtId="49" fontId="37" fillId="23" borderId="10" xfId="0" applyNumberFormat="1" applyFont="1" applyFill="1" applyBorder="1" applyAlignment="1">
      <alignment horizontal="center" vertical="center"/>
    </xf>
    <xf numFmtId="49" fontId="37" fillId="23" borderId="12" xfId="0" applyNumberFormat="1" applyFont="1" applyFill="1" applyBorder="1" applyAlignment="1">
      <alignment horizontal="center" vertical="center"/>
    </xf>
    <xf numFmtId="0" fontId="4" fillId="23" borderId="0" xfId="0" applyFont="1" applyFill="1" applyAlignment="1">
      <alignment horizontal="right" vertical="center"/>
    </xf>
    <xf numFmtId="0" fontId="10" fillId="23" borderId="0" xfId="0" applyFont="1" applyFill="1" applyAlignment="1">
      <alignment horizontal="left" vertical="center"/>
    </xf>
    <xf numFmtId="178" fontId="38" fillId="23" borderId="0" xfId="0" applyNumberFormat="1" applyFont="1" applyFill="1" applyAlignment="1">
      <alignment horizontal="right" vertical="center"/>
    </xf>
    <xf numFmtId="187" fontId="38" fillId="23" borderId="0" xfId="0" applyNumberFormat="1" applyFont="1" applyFill="1" applyAlignment="1">
      <alignment horizontal="right" vertical="center"/>
    </xf>
    <xf numFmtId="176" fontId="38" fillId="23" borderId="0" xfId="0" applyNumberFormat="1" applyFont="1" applyFill="1" applyAlignment="1">
      <alignment horizontal="right" vertical="center"/>
    </xf>
    <xf numFmtId="0" fontId="5" fillId="23" borderId="15" xfId="0" applyFont="1" applyFill="1" applyBorder="1" applyAlignment="1">
      <alignment vertical="center"/>
    </xf>
    <xf numFmtId="0" fontId="5" fillId="23" borderId="14" xfId="0" applyFont="1" applyFill="1" applyBorder="1" applyAlignment="1">
      <alignment vertical="center"/>
    </xf>
    <xf numFmtId="0" fontId="5" fillId="23" borderId="13" xfId="0" applyFont="1" applyFill="1" applyBorder="1" applyAlignment="1">
      <alignment vertical="center"/>
    </xf>
    <xf numFmtId="0" fontId="35" fillId="23" borderId="8" xfId="0" applyFont="1" applyFill="1" applyBorder="1" applyAlignment="1">
      <alignment vertical="center"/>
    </xf>
    <xf numFmtId="0" fontId="35" fillId="23" borderId="8" xfId="0" applyFont="1" applyFill="1" applyBorder="1" applyAlignment="1">
      <alignment vertical="center" wrapText="1"/>
    </xf>
    <xf numFmtId="0" fontId="35" fillId="23" borderId="9" xfId="0" applyFont="1" applyFill="1" applyBorder="1" applyAlignment="1">
      <alignment vertical="center" wrapText="1"/>
    </xf>
    <xf numFmtId="0" fontId="5" fillId="23" borderId="7" xfId="0" applyFont="1" applyFill="1" applyBorder="1" applyAlignment="1">
      <alignment vertical="center"/>
    </xf>
    <xf numFmtId="0" fontId="35" fillId="23" borderId="0" xfId="0" applyFont="1" applyFill="1" applyAlignment="1">
      <alignment horizontal="center" vertical="center"/>
    </xf>
    <xf numFmtId="0" fontId="5" fillId="23" borderId="3" xfId="0" applyFont="1" applyFill="1" applyBorder="1" applyAlignment="1">
      <alignment vertical="center"/>
    </xf>
    <xf numFmtId="0" fontId="5" fillId="23" borderId="9" xfId="0" applyFont="1" applyFill="1" applyBorder="1" applyAlignment="1">
      <alignment vertical="center"/>
    </xf>
    <xf numFmtId="0" fontId="35" fillId="23" borderId="14" xfId="0" applyFont="1" applyFill="1" applyBorder="1" applyAlignment="1">
      <alignment vertical="center"/>
    </xf>
    <xf numFmtId="0" fontId="35" fillId="23" borderId="14" xfId="0" applyFont="1" applyFill="1" applyBorder="1" applyAlignment="1">
      <alignment vertical="center" wrapText="1"/>
    </xf>
    <xf numFmtId="0" fontId="35" fillId="23" borderId="3" xfId="0" applyFont="1" applyFill="1" applyBorder="1" applyAlignment="1">
      <alignment vertical="center"/>
    </xf>
    <xf numFmtId="0" fontId="35" fillId="23" borderId="9" xfId="0" applyFont="1" applyFill="1" applyBorder="1" applyAlignment="1">
      <alignment vertical="center"/>
    </xf>
    <xf numFmtId="0" fontId="5" fillId="23" borderId="4" xfId="0" applyFont="1" applyFill="1" applyBorder="1" applyAlignment="1">
      <alignment vertical="center" wrapText="1"/>
    </xf>
    <xf numFmtId="0" fontId="5" fillId="23" borderId="11" xfId="0" applyFont="1" applyFill="1" applyBorder="1" applyAlignment="1">
      <alignment vertical="center"/>
    </xf>
    <xf numFmtId="0" fontId="5" fillId="23" borderId="12" xfId="0" applyFont="1" applyFill="1" applyBorder="1" applyAlignment="1">
      <alignment vertical="center"/>
    </xf>
    <xf numFmtId="0" fontId="5" fillId="23" borderId="7" xfId="0" applyFont="1" applyFill="1" applyBorder="1" applyAlignment="1">
      <alignment vertical="center" wrapText="1"/>
    </xf>
    <xf numFmtId="0" fontId="35" fillId="23" borderId="7" xfId="0" applyFont="1" applyFill="1" applyBorder="1" applyAlignment="1">
      <alignment horizontal="center" vertical="center"/>
    </xf>
    <xf numFmtId="0" fontId="40" fillId="23" borderId="14" xfId="0" applyFont="1" applyFill="1" applyBorder="1" applyAlignment="1">
      <alignment vertical="center"/>
    </xf>
    <xf numFmtId="0" fontId="40" fillId="23" borderId="8" xfId="0" applyFont="1" applyFill="1" applyBorder="1" applyAlignment="1">
      <alignment vertical="center" wrapText="1"/>
    </xf>
    <xf numFmtId="0" fontId="35" fillId="23" borderId="6" xfId="0" applyFont="1" applyFill="1" applyBorder="1" applyAlignment="1">
      <alignment horizontal="center" vertical="center"/>
    </xf>
    <xf numFmtId="0" fontId="5" fillId="23" borderId="12" xfId="0" applyFont="1" applyFill="1" applyBorder="1" applyAlignment="1">
      <alignment vertical="center" wrapText="1"/>
    </xf>
    <xf numFmtId="0" fontId="37" fillId="23" borderId="15" xfId="0" applyFont="1" applyFill="1" applyBorder="1" applyAlignment="1">
      <alignment horizontal="center" vertical="center" wrapText="1"/>
    </xf>
    <xf numFmtId="0" fontId="37" fillId="23" borderId="16" xfId="0" applyFont="1" applyFill="1" applyBorder="1" applyAlignment="1">
      <alignment horizontal="center" vertical="center" wrapText="1"/>
    </xf>
    <xf numFmtId="0" fontId="35" fillId="23" borderId="1" xfId="0" applyFont="1" applyFill="1" applyBorder="1" applyAlignment="1">
      <alignment horizontal="center" vertical="center"/>
    </xf>
    <xf numFmtId="0" fontId="5" fillId="23" borderId="5" xfId="0" applyFont="1" applyFill="1" applyBorder="1" applyAlignment="1">
      <alignment vertical="center" wrapText="1"/>
    </xf>
    <xf numFmtId="0" fontId="35" fillId="23" borderId="38" xfId="0" applyFont="1" applyFill="1" applyBorder="1" applyAlignment="1">
      <alignment horizontal="center" vertical="center"/>
    </xf>
    <xf numFmtId="0" fontId="35" fillId="23" borderId="37" xfId="0" applyFont="1" applyFill="1" applyBorder="1" applyAlignment="1">
      <alignment horizontal="center" vertical="center"/>
    </xf>
    <xf numFmtId="0" fontId="44" fillId="23" borderId="39" xfId="0" applyFont="1" applyFill="1" applyBorder="1" applyAlignment="1">
      <alignment vertical="center"/>
    </xf>
    <xf numFmtId="0" fontId="44" fillId="23" borderId="40" xfId="0" applyFont="1" applyFill="1" applyBorder="1" applyAlignment="1">
      <alignment vertical="center"/>
    </xf>
    <xf numFmtId="0" fontId="44" fillId="23" borderId="37" xfId="0" applyFont="1" applyFill="1" applyBorder="1" applyAlignment="1">
      <alignment vertical="center"/>
    </xf>
    <xf numFmtId="0" fontId="35" fillId="23" borderId="40" xfId="0" applyFont="1" applyFill="1" applyBorder="1" applyAlignment="1">
      <alignment horizontal="center" vertical="center"/>
    </xf>
    <xf numFmtId="0" fontId="35" fillId="23" borderId="39" xfId="0" applyFont="1" applyFill="1" applyBorder="1" applyAlignment="1">
      <alignment horizontal="center" vertical="center" wrapText="1"/>
    </xf>
    <xf numFmtId="0" fontId="35" fillId="23" borderId="55" xfId="0" applyFont="1" applyFill="1" applyBorder="1" applyAlignment="1">
      <alignment horizontal="center" vertical="center" wrapText="1"/>
    </xf>
    <xf numFmtId="0" fontId="44" fillId="23" borderId="38" xfId="0" applyFont="1" applyFill="1" applyBorder="1" applyAlignment="1">
      <alignment horizontal="center" vertical="center" wrapText="1"/>
    </xf>
    <xf numFmtId="0" fontId="5" fillId="23" borderId="44" xfId="0" applyFont="1" applyFill="1" applyBorder="1" applyAlignment="1">
      <alignment horizontal="left" vertical="center"/>
    </xf>
    <xf numFmtId="0" fontId="4" fillId="23" borderId="41" xfId="0" applyFont="1" applyFill="1" applyBorder="1" applyAlignment="1">
      <alignment vertical="center"/>
    </xf>
    <xf numFmtId="0" fontId="4" fillId="23" borderId="43" xfId="0" applyFont="1" applyFill="1" applyBorder="1" applyAlignment="1">
      <alignment vertical="center"/>
    </xf>
    <xf numFmtId="0" fontId="4" fillId="23" borderId="36" xfId="0" applyFont="1" applyFill="1" applyBorder="1" applyAlignment="1">
      <alignment vertical="center"/>
    </xf>
    <xf numFmtId="0" fontId="5" fillId="23" borderId="44" xfId="0" applyFont="1" applyFill="1" applyBorder="1" applyAlignment="1">
      <alignment vertical="center"/>
    </xf>
    <xf numFmtId="0" fontId="5" fillId="23" borderId="36" xfId="0" applyFont="1" applyFill="1" applyBorder="1" applyAlignment="1">
      <alignment horizontal="center" vertical="center"/>
    </xf>
    <xf numFmtId="0" fontId="5" fillId="23" borderId="44" xfId="0" applyFont="1" applyFill="1" applyBorder="1" applyAlignment="1">
      <alignment horizontal="center" vertical="center"/>
    </xf>
    <xf numFmtId="0" fontId="8" fillId="23" borderId="41" xfId="0" applyFont="1" applyFill="1" applyBorder="1" applyAlignment="1">
      <alignment horizontal="center" vertical="center"/>
    </xf>
    <xf numFmtId="0" fontId="38" fillId="23" borderId="43" xfId="0" quotePrefix="1" applyFont="1" applyFill="1" applyBorder="1" applyAlignment="1">
      <alignment horizontal="left" vertical="center"/>
    </xf>
    <xf numFmtId="0" fontId="38" fillId="23" borderId="56" xfId="0" quotePrefix="1" applyFont="1" applyFill="1" applyBorder="1" applyAlignment="1">
      <alignment horizontal="left" vertical="center"/>
    </xf>
    <xf numFmtId="0" fontId="42" fillId="23" borderId="36" xfId="0" quotePrefix="1" applyFont="1" applyFill="1" applyBorder="1" applyAlignment="1">
      <alignment horizontal="left" vertical="center"/>
    </xf>
    <xf numFmtId="0" fontId="5" fillId="23" borderId="36" xfId="0" applyFont="1" applyFill="1" applyBorder="1" applyAlignment="1">
      <alignment vertical="center"/>
    </xf>
    <xf numFmtId="0" fontId="5" fillId="23" borderId="41" xfId="0" applyFont="1" applyFill="1" applyBorder="1" applyAlignment="1">
      <alignment vertical="center"/>
    </xf>
    <xf numFmtId="0" fontId="4" fillId="23" borderId="44" xfId="0" applyFont="1" applyFill="1" applyBorder="1" applyAlignment="1">
      <alignment vertical="center" wrapText="1"/>
    </xf>
    <xf numFmtId="0" fontId="41" fillId="23" borderId="43" xfId="0" applyFont="1" applyFill="1" applyBorder="1" applyAlignment="1">
      <alignment vertical="center"/>
    </xf>
    <xf numFmtId="0" fontId="41" fillId="23" borderId="36" xfId="0" applyFont="1" applyFill="1" applyBorder="1" applyAlignment="1">
      <alignment vertical="center"/>
    </xf>
    <xf numFmtId="0" fontId="41" fillId="23" borderId="41" xfId="0" applyFont="1" applyFill="1" applyBorder="1" applyAlignment="1">
      <alignment vertical="center"/>
    </xf>
    <xf numFmtId="0" fontId="8" fillId="23" borderId="44" xfId="0" applyFont="1" applyFill="1" applyBorder="1" applyAlignment="1">
      <alignment horizontal="center" vertical="center"/>
    </xf>
    <xf numFmtId="49" fontId="38" fillId="23" borderId="56" xfId="0" applyNumberFormat="1" applyFont="1" applyFill="1" applyBorder="1" applyAlignment="1">
      <alignment horizontal="left" vertical="center" wrapText="1"/>
    </xf>
    <xf numFmtId="0" fontId="42" fillId="23" borderId="36" xfId="0" applyFont="1" applyFill="1" applyBorder="1" applyAlignment="1">
      <alignment horizontal="left" vertical="center"/>
    </xf>
    <xf numFmtId="49" fontId="38" fillId="23" borderId="43" xfId="0" quotePrefix="1" applyNumberFormat="1" applyFont="1" applyFill="1" applyBorder="1" applyAlignment="1">
      <alignment horizontal="left" vertical="center"/>
    </xf>
    <xf numFmtId="0" fontId="38" fillId="23" borderId="56" xfId="0" applyFont="1" applyFill="1" applyBorder="1" applyAlignment="1">
      <alignment horizontal="left" vertical="center" wrapText="1"/>
    </xf>
    <xf numFmtId="0" fontId="4" fillId="23" borderId="41" xfId="0" applyFont="1" applyFill="1" applyBorder="1" applyAlignment="1">
      <alignment horizontal="left" vertical="center"/>
    </xf>
    <xf numFmtId="0" fontId="4" fillId="23" borderId="43" xfId="0" applyFont="1" applyFill="1" applyBorder="1" applyAlignment="1">
      <alignment horizontal="left" vertical="center"/>
    </xf>
    <xf numFmtId="0" fontId="4" fillId="23" borderId="36" xfId="0" applyFont="1" applyFill="1" applyBorder="1" applyAlignment="1">
      <alignment horizontal="left" vertical="center"/>
    </xf>
    <xf numFmtId="49" fontId="38" fillId="23" borderId="43" xfId="0" applyNumberFormat="1" applyFont="1" applyFill="1" applyBorder="1" applyAlignment="1">
      <alignment horizontal="left" vertical="center"/>
    </xf>
    <xf numFmtId="0" fontId="41" fillId="23" borderId="36" xfId="0" applyFont="1" applyFill="1" applyBorder="1" applyAlignment="1">
      <alignment horizontal="left" vertical="center"/>
    </xf>
    <xf numFmtId="0" fontId="5" fillId="23" borderId="36" xfId="0" applyFont="1" applyFill="1" applyBorder="1" applyAlignment="1">
      <alignment horizontal="left" vertical="center"/>
    </xf>
    <xf numFmtId="0" fontId="5" fillId="23" borderId="41" xfId="0" applyFont="1" applyFill="1" applyBorder="1" applyAlignment="1">
      <alignment horizontal="left" vertical="center"/>
    </xf>
    <xf numFmtId="0" fontId="38" fillId="23" borderId="56" xfId="0" applyFont="1" applyFill="1" applyBorder="1" applyAlignment="1">
      <alignment horizontal="left" vertical="center"/>
    </xf>
    <xf numFmtId="0" fontId="41" fillId="23" borderId="36" xfId="0" quotePrefix="1" applyFont="1" applyFill="1" applyBorder="1" applyAlignment="1">
      <alignment horizontal="left" vertical="center"/>
    </xf>
    <xf numFmtId="0" fontId="5" fillId="23" borderId="53" xfId="0" applyFont="1" applyFill="1" applyBorder="1" applyAlignment="1">
      <alignment vertical="center"/>
    </xf>
    <xf numFmtId="0" fontId="5" fillId="23" borderId="54" xfId="0" applyFont="1" applyFill="1" applyBorder="1" applyAlignment="1">
      <alignment vertical="center"/>
    </xf>
    <xf numFmtId="0" fontId="5" fillId="23" borderId="4" xfId="0" applyFont="1" applyFill="1" applyBorder="1" applyAlignment="1">
      <alignment vertical="center"/>
    </xf>
    <xf numFmtId="187" fontId="38" fillId="23" borderId="56" xfId="0" applyNumberFormat="1" applyFont="1" applyFill="1" applyBorder="1" applyAlignment="1">
      <alignment horizontal="left" vertical="center" wrapText="1"/>
    </xf>
    <xf numFmtId="0" fontId="42" fillId="23" borderId="43" xfId="0" applyFont="1" applyFill="1" applyBorder="1" applyAlignment="1">
      <alignment vertical="center"/>
    </xf>
    <xf numFmtId="0" fontId="42" fillId="23" borderId="36" xfId="0" applyFont="1" applyFill="1" applyBorder="1" applyAlignment="1">
      <alignment vertical="center"/>
    </xf>
    <xf numFmtId="0" fontId="42" fillId="23" borderId="41" xfId="0" applyFont="1" applyFill="1" applyBorder="1" applyAlignment="1">
      <alignment vertical="center"/>
    </xf>
    <xf numFmtId="194" fontId="38" fillId="23" borderId="56" xfId="0" applyNumberFormat="1" applyFont="1" applyFill="1" applyBorder="1" applyAlignment="1">
      <alignment horizontal="left" vertical="center" wrapText="1"/>
    </xf>
    <xf numFmtId="0" fontId="43" fillId="23" borderId="43" xfId="0" applyFont="1" applyFill="1" applyBorder="1" applyAlignment="1">
      <alignment vertical="center"/>
    </xf>
    <xf numFmtId="0" fontId="43" fillId="23" borderId="36" xfId="0" applyFont="1" applyFill="1" applyBorder="1" applyAlignment="1">
      <alignment vertical="center"/>
    </xf>
    <xf numFmtId="0" fontId="43" fillId="23" borderId="41" xfId="0" applyFont="1" applyFill="1" applyBorder="1" applyAlignment="1">
      <alignment vertical="center"/>
    </xf>
    <xf numFmtId="0" fontId="4" fillId="23" borderId="47" xfId="0" applyFont="1" applyFill="1" applyBorder="1" applyAlignment="1">
      <alignment vertical="top" wrapText="1"/>
    </xf>
    <xf numFmtId="0" fontId="4" fillId="23" borderId="48" xfId="0" applyFont="1" applyFill="1" applyBorder="1" applyAlignment="1">
      <alignment vertical="top" wrapText="1"/>
    </xf>
    <xf numFmtId="0" fontId="4" fillId="23" borderId="49" xfId="0" applyFont="1" applyFill="1" applyBorder="1" applyAlignment="1">
      <alignment vertical="top" wrapText="1"/>
    </xf>
    <xf numFmtId="0" fontId="4" fillId="23" borderId="44" xfId="0" applyFont="1" applyFill="1" applyBorder="1" applyAlignment="1">
      <alignment vertical="top" wrapText="1"/>
    </xf>
    <xf numFmtId="0" fontId="4" fillId="23" borderId="6" xfId="0" applyFont="1" applyFill="1" applyBorder="1" applyAlignment="1">
      <alignment vertical="top" wrapText="1"/>
    </xf>
    <xf numFmtId="0" fontId="4" fillId="23" borderId="0" xfId="0" applyFont="1" applyFill="1" applyAlignment="1">
      <alignment vertical="top" wrapText="1"/>
    </xf>
    <xf numFmtId="0" fontId="4" fillId="23" borderId="10" xfId="0" applyFont="1" applyFill="1" applyBorder="1" applyAlignment="1">
      <alignment vertical="top" wrapText="1"/>
    </xf>
    <xf numFmtId="0" fontId="4" fillId="23" borderId="50" xfId="0" applyFont="1" applyFill="1" applyBorder="1" applyAlignment="1">
      <alignment vertical="top" wrapText="1"/>
    </xf>
    <xf numFmtId="0" fontId="4" fillId="23" borderId="51" xfId="0" applyFont="1" applyFill="1" applyBorder="1" applyAlignment="1">
      <alignment vertical="top" wrapText="1"/>
    </xf>
    <xf numFmtId="0" fontId="4" fillId="23" borderId="52" xfId="0" applyFont="1" applyFill="1" applyBorder="1" applyAlignment="1">
      <alignment vertical="top" wrapText="1"/>
    </xf>
    <xf numFmtId="0" fontId="38" fillId="23" borderId="56" xfId="0" applyFont="1" applyFill="1" applyBorder="1" applyAlignment="1">
      <alignment vertical="center"/>
    </xf>
    <xf numFmtId="10" fontId="38" fillId="23" borderId="56" xfId="0" applyNumberFormat="1" applyFont="1" applyFill="1" applyBorder="1" applyAlignment="1">
      <alignment horizontal="left" vertical="center" wrapText="1"/>
    </xf>
    <xf numFmtId="195" fontId="38" fillId="23" borderId="56" xfId="0" applyNumberFormat="1" applyFont="1" applyFill="1" applyBorder="1" applyAlignment="1">
      <alignment horizontal="left" vertical="center" wrapText="1"/>
    </xf>
    <xf numFmtId="194" fontId="38" fillId="23" borderId="56" xfId="0" quotePrefix="1" applyNumberFormat="1" applyFont="1" applyFill="1" applyBorder="1" applyAlignment="1">
      <alignment horizontal="left" vertical="center"/>
    </xf>
    <xf numFmtId="0" fontId="39" fillId="23" borderId="43" xfId="0" quotePrefix="1" applyFont="1" applyFill="1" applyBorder="1" applyAlignment="1">
      <alignment horizontal="left" vertical="center"/>
    </xf>
    <xf numFmtId="0" fontId="37" fillId="23" borderId="44" xfId="0" applyFont="1" applyFill="1" applyBorder="1" applyAlignment="1">
      <alignment horizontal="left" vertical="center"/>
    </xf>
    <xf numFmtId="0" fontId="39" fillId="23" borderId="56" xfId="0" applyFont="1" applyFill="1" applyBorder="1" applyAlignment="1">
      <alignment horizontal="left" vertical="center"/>
    </xf>
    <xf numFmtId="0" fontId="4" fillId="23" borderId="47" xfId="0" applyFont="1" applyFill="1" applyBorder="1" applyAlignment="1">
      <alignment vertical="center"/>
    </xf>
    <xf numFmtId="0" fontId="4" fillId="23" borderId="48" xfId="0" applyFont="1" applyFill="1" applyBorder="1" applyAlignment="1">
      <alignment vertical="center"/>
    </xf>
    <xf numFmtId="0" fontId="4" fillId="23" borderId="49" xfId="0" applyFont="1" applyFill="1" applyBorder="1" applyAlignment="1">
      <alignment vertical="center"/>
    </xf>
    <xf numFmtId="0" fontId="38" fillId="23" borderId="57" xfId="0" applyFont="1" applyFill="1" applyBorder="1" applyAlignment="1">
      <alignment horizontal="left" vertical="center" wrapText="1"/>
    </xf>
    <xf numFmtId="0" fontId="42" fillId="23" borderId="46" xfId="0" applyFont="1" applyFill="1" applyBorder="1" applyAlignment="1">
      <alignment horizontal="left" vertical="center"/>
    </xf>
    <xf numFmtId="0" fontId="5" fillId="23" borderId="46" xfId="0" applyFont="1" applyFill="1" applyBorder="1" applyAlignment="1">
      <alignment vertical="center"/>
    </xf>
    <xf numFmtId="0" fontId="5" fillId="23" borderId="42" xfId="0" applyFont="1" applyFill="1" applyBorder="1" applyAlignment="1">
      <alignment vertical="center"/>
    </xf>
    <xf numFmtId="0" fontId="4" fillId="23" borderId="45" xfId="0" applyFont="1" applyFill="1" applyBorder="1" applyAlignment="1">
      <alignment vertical="center" wrapText="1"/>
    </xf>
    <xf numFmtId="0" fontId="4" fillId="23" borderId="0" xfId="0" applyFont="1" applyFill="1" applyAlignment="1">
      <alignment vertical="center" wrapText="1"/>
    </xf>
    <xf numFmtId="0" fontId="5" fillId="23" borderId="53" xfId="0" applyFont="1" applyFill="1" applyBorder="1" applyAlignment="1">
      <alignment horizontal="left" vertical="center"/>
    </xf>
    <xf numFmtId="0" fontId="5" fillId="23" borderId="4" xfId="0" applyFont="1" applyFill="1" applyBorder="1" applyAlignment="1">
      <alignment horizontal="left" vertical="center"/>
    </xf>
    <xf numFmtId="0" fontId="5" fillId="23" borderId="5" xfId="0" applyFont="1" applyFill="1" applyBorder="1" applyAlignment="1">
      <alignment horizontal="left" vertical="center"/>
    </xf>
    <xf numFmtId="0" fontId="4" fillId="23" borderId="42" xfId="0" applyFont="1" applyFill="1" applyBorder="1" applyAlignment="1">
      <alignment vertical="center"/>
    </xf>
    <xf numFmtId="0" fontId="4" fillId="23" borderId="59" xfId="0" applyFont="1" applyFill="1" applyBorder="1" applyAlignment="1">
      <alignment vertical="center"/>
    </xf>
    <xf numFmtId="0" fontId="4" fillId="23" borderId="46" xfId="0" applyFont="1" applyFill="1" applyBorder="1" applyAlignment="1">
      <alignment vertical="center"/>
    </xf>
    <xf numFmtId="0" fontId="5" fillId="23" borderId="45" xfId="0" applyFont="1" applyFill="1" applyBorder="1" applyAlignment="1">
      <alignment vertical="center"/>
    </xf>
    <xf numFmtId="0" fontId="5" fillId="23" borderId="42" xfId="0" applyFont="1" applyFill="1" applyBorder="1" applyAlignment="1">
      <alignment horizontal="center" vertical="center"/>
    </xf>
    <xf numFmtId="0" fontId="5" fillId="23" borderId="45" xfId="0" applyFont="1" applyFill="1" applyBorder="1" applyAlignment="1">
      <alignment horizontal="center" vertical="center"/>
    </xf>
    <xf numFmtId="0" fontId="8" fillId="23" borderId="42" xfId="0" applyFont="1" applyFill="1" applyBorder="1" applyAlignment="1">
      <alignment horizontal="center" vertical="center"/>
    </xf>
    <xf numFmtId="0" fontId="38" fillId="23" borderId="58" xfId="0" quotePrefix="1" applyFont="1" applyFill="1" applyBorder="1" applyAlignment="1">
      <alignment horizontal="left" vertical="center"/>
    </xf>
    <xf numFmtId="0" fontId="5" fillId="23" borderId="17" xfId="0" applyFont="1" applyFill="1" applyBorder="1" applyAlignment="1">
      <alignment vertical="center" wrapText="1"/>
    </xf>
    <xf numFmtId="0" fontId="5" fillId="23" borderId="0" xfId="0" applyFont="1" applyFill="1" applyAlignment="1">
      <alignment vertical="center" wrapText="1"/>
    </xf>
    <xf numFmtId="187" fontId="5" fillId="23" borderId="5" xfId="0" applyNumberFormat="1" applyFont="1" applyFill="1" applyBorder="1" applyAlignment="1">
      <alignment horizontal="center" vertical="center"/>
    </xf>
    <xf numFmtId="184" fontId="5" fillId="23" borderId="12" xfId="0" applyNumberFormat="1" applyFont="1" applyFill="1" applyBorder="1" applyAlignment="1">
      <alignment horizontal="center" vertical="center"/>
    </xf>
    <xf numFmtId="184" fontId="5" fillId="23" borderId="1" xfId="0" applyNumberFormat="1" applyFont="1" applyFill="1" applyBorder="1" applyAlignment="1">
      <alignment horizontal="center" vertical="center"/>
    </xf>
    <xf numFmtId="184" fontId="5" fillId="23" borderId="5" xfId="0" applyNumberFormat="1" applyFont="1" applyFill="1" applyBorder="1" applyAlignment="1">
      <alignment horizontal="center" vertical="center"/>
    </xf>
    <xf numFmtId="0" fontId="8" fillId="23" borderId="2" xfId="0" applyFont="1" applyFill="1" applyBorder="1" applyAlignment="1">
      <alignment horizontal="center" vertical="center"/>
    </xf>
    <xf numFmtId="0" fontId="45" fillId="23" borderId="0" xfId="0" applyFont="1" applyFill="1" applyAlignment="1">
      <alignment horizontal="right" vertical="center"/>
    </xf>
    <xf numFmtId="0" fontId="4" fillId="23" borderId="13" xfId="0" applyFont="1" applyFill="1" applyBorder="1" applyAlignment="1">
      <alignment vertical="center"/>
    </xf>
    <xf numFmtId="0" fontId="45" fillId="23" borderId="0" xfId="0" applyFont="1" applyFill="1" applyAlignment="1">
      <alignment horizontal="left" vertical="center"/>
    </xf>
    <xf numFmtId="0" fontId="5" fillId="23" borderId="18" xfId="0" applyFont="1" applyFill="1" applyBorder="1" applyAlignment="1" applyProtection="1">
      <alignment vertical="center"/>
      <protection locked="0"/>
    </xf>
    <xf numFmtId="0" fontId="5" fillId="23" borderId="23" xfId="0" applyFont="1" applyFill="1" applyBorder="1" applyAlignment="1" applyProtection="1">
      <alignment vertical="center"/>
      <protection locked="0"/>
    </xf>
    <xf numFmtId="0" fontId="38" fillId="23" borderId="132" xfId="0" applyFont="1" applyFill="1" applyBorder="1" applyAlignment="1" applyProtection="1">
      <alignment horizontal="center" vertical="center"/>
      <protection locked="0"/>
    </xf>
    <xf numFmtId="0" fontId="38" fillId="23" borderId="135" xfId="0" applyFont="1" applyFill="1" applyBorder="1" applyAlignment="1" applyProtection="1">
      <alignment horizontal="center" vertical="center"/>
      <protection locked="0"/>
    </xf>
    <xf numFmtId="0" fontId="5" fillId="23" borderId="18" xfId="0" applyFont="1" applyFill="1" applyBorder="1" applyAlignment="1">
      <alignment vertical="center"/>
    </xf>
    <xf numFmtId="0" fontId="5" fillId="23" borderId="23" xfId="0" applyFont="1" applyFill="1" applyBorder="1" applyAlignment="1">
      <alignment vertical="center"/>
    </xf>
    <xf numFmtId="0" fontId="37" fillId="23" borderId="22" xfId="0" applyFont="1" applyFill="1" applyBorder="1" applyAlignment="1">
      <alignment vertical="center"/>
    </xf>
    <xf numFmtId="0" fontId="37" fillId="23" borderId="18" xfId="0" applyFont="1" applyFill="1" applyBorder="1" applyAlignment="1">
      <alignment vertical="center"/>
    </xf>
    <xf numFmtId="0" fontId="37" fillId="23" borderId="0" xfId="0" applyFont="1" applyFill="1" applyAlignment="1">
      <alignment horizontal="center" vertical="center"/>
    </xf>
    <xf numFmtId="0" fontId="37" fillId="23" borderId="11" xfId="0" applyFont="1" applyFill="1" applyBorder="1" applyAlignment="1">
      <alignment vertical="center"/>
    </xf>
    <xf numFmtId="0" fontId="37" fillId="23" borderId="12" xfId="0" applyFont="1" applyFill="1" applyBorder="1" applyAlignment="1">
      <alignment vertical="center"/>
    </xf>
    <xf numFmtId="0" fontId="8" fillId="23" borderId="3" xfId="0" applyFont="1" applyFill="1" applyBorder="1" applyAlignment="1">
      <alignment horizontal="left" vertical="center"/>
    </xf>
    <xf numFmtId="0" fontId="8" fillId="23" borderId="8" xfId="0" applyFont="1" applyFill="1" applyBorder="1" applyAlignment="1">
      <alignment vertical="center"/>
    </xf>
    <xf numFmtId="0" fontId="8" fillId="23" borderId="9" xfId="0" applyFont="1" applyFill="1" applyBorder="1" applyAlignment="1">
      <alignment vertical="center"/>
    </xf>
    <xf numFmtId="0" fontId="8" fillId="23" borderId="3" xfId="0" applyFont="1" applyFill="1" applyBorder="1" applyAlignment="1">
      <alignment vertical="center"/>
    </xf>
    <xf numFmtId="0" fontId="8" fillId="23" borderId="8" xfId="0" applyFont="1" applyFill="1" applyBorder="1" applyAlignment="1">
      <alignment vertical="center" wrapText="1"/>
    </xf>
    <xf numFmtId="0" fontId="5" fillId="23" borderId="7" xfId="0" applyFont="1" applyFill="1" applyBorder="1" applyAlignment="1">
      <alignment horizontal="left" vertical="center"/>
    </xf>
    <xf numFmtId="0" fontId="5" fillId="23" borderId="9" xfId="0" applyFont="1" applyFill="1" applyBorder="1" applyAlignment="1">
      <alignment vertical="center" wrapText="1"/>
    </xf>
    <xf numFmtId="0" fontId="5" fillId="23" borderId="128" xfId="0" applyFont="1" applyFill="1" applyBorder="1" applyAlignment="1">
      <alignment horizontal="left" vertical="center"/>
    </xf>
    <xf numFmtId="0" fontId="5" fillId="23" borderId="19" xfId="0" applyFont="1" applyFill="1" applyBorder="1" applyAlignment="1">
      <alignment vertical="center"/>
    </xf>
    <xf numFmtId="0" fontId="5" fillId="23" borderId="21" xfId="0" applyFont="1" applyFill="1" applyBorder="1" applyAlignment="1">
      <alignment vertical="center"/>
    </xf>
    <xf numFmtId="0" fontId="5" fillId="23" borderId="22" xfId="0" applyFont="1" applyFill="1" applyBorder="1" applyAlignment="1">
      <alignment vertical="center"/>
    </xf>
    <xf numFmtId="0" fontId="5" fillId="23" borderId="24" xfId="0" applyFont="1" applyFill="1" applyBorder="1" applyAlignment="1">
      <alignment vertical="center"/>
    </xf>
    <xf numFmtId="0" fontId="5" fillId="23" borderId="20" xfId="0" applyFont="1" applyFill="1" applyBorder="1" applyAlignment="1">
      <alignment vertical="center"/>
    </xf>
    <xf numFmtId="0" fontId="5" fillId="23" borderId="21" xfId="0" applyFont="1" applyFill="1" applyBorder="1" applyAlignment="1">
      <alignment vertical="center" wrapText="1"/>
    </xf>
    <xf numFmtId="0" fontId="5" fillId="23" borderId="128" xfId="0" applyFont="1" applyFill="1" applyBorder="1" applyAlignment="1">
      <alignment vertical="center"/>
    </xf>
    <xf numFmtId="0" fontId="5" fillId="23" borderId="141" xfId="0" applyFont="1" applyFill="1" applyBorder="1" applyAlignment="1">
      <alignment vertical="center"/>
    </xf>
    <xf numFmtId="0" fontId="5" fillId="23" borderId="142" xfId="0" applyFont="1" applyFill="1" applyBorder="1" applyAlignment="1">
      <alignment vertical="center"/>
    </xf>
    <xf numFmtId="0" fontId="5" fillId="23" borderId="6" xfId="0" applyFont="1" applyFill="1" applyBorder="1" applyAlignment="1">
      <alignment vertical="center"/>
    </xf>
    <xf numFmtId="0" fontId="5" fillId="23" borderId="10" xfId="0" applyFont="1" applyFill="1" applyBorder="1" applyAlignment="1">
      <alignment vertical="center"/>
    </xf>
    <xf numFmtId="0" fontId="5" fillId="23" borderId="10" xfId="0" applyFont="1" applyFill="1" applyBorder="1" applyAlignment="1">
      <alignment vertical="center" wrapText="1"/>
    </xf>
    <xf numFmtId="0" fontId="5" fillId="23" borderId="2" xfId="0" applyFont="1" applyFill="1" applyBorder="1" applyAlignment="1">
      <alignment horizontal="left" vertical="center"/>
    </xf>
    <xf numFmtId="0" fontId="5" fillId="23" borderId="2" xfId="0" applyFont="1" applyFill="1" applyBorder="1" applyAlignment="1">
      <alignment vertical="center"/>
    </xf>
    <xf numFmtId="0" fontId="5" fillId="23" borderId="13" xfId="0" applyFont="1" applyFill="1" applyBorder="1" applyAlignment="1">
      <alignment vertical="center" wrapText="1"/>
    </xf>
    <xf numFmtId="0" fontId="5" fillId="23" borderId="5" xfId="0" applyFont="1" applyFill="1" applyBorder="1" applyAlignment="1">
      <alignment vertical="center"/>
    </xf>
    <xf numFmtId="0" fontId="8" fillId="2" borderId="1" xfId="0" applyFont="1" applyFill="1" applyBorder="1" applyAlignment="1" applyProtection="1">
      <alignment horizontal="left" vertical="center"/>
      <protection locked="0"/>
    </xf>
    <xf numFmtId="0" fontId="11" fillId="16" borderId="0" xfId="0" applyFont="1" applyFill="1" applyAlignment="1">
      <alignment horizontal="left" vertical="center"/>
    </xf>
    <xf numFmtId="0" fontId="14" fillId="2" borderId="14" xfId="0" applyFont="1" applyFill="1" applyBorder="1" applyAlignment="1" applyProtection="1">
      <alignment vertical="center"/>
      <protection locked="0"/>
    </xf>
    <xf numFmtId="0" fontId="3" fillId="21" borderId="0" xfId="0" applyFont="1" applyFill="1" applyAlignment="1" applyProtection="1">
      <alignment vertical="center"/>
      <protection locked="0"/>
    </xf>
    <xf numFmtId="0" fontId="3" fillId="21" borderId="10" xfId="0" applyFont="1" applyFill="1" applyBorder="1" applyAlignment="1" applyProtection="1">
      <alignment vertical="center"/>
      <protection locked="0"/>
    </xf>
    <xf numFmtId="0" fontId="5" fillId="21" borderId="6" xfId="0" applyFont="1" applyFill="1" applyBorder="1" applyAlignment="1" applyProtection="1">
      <alignment horizontal="right" vertical="top"/>
      <protection locked="0"/>
    </xf>
    <xf numFmtId="0" fontId="5" fillId="21" borderId="6" xfId="0" applyFont="1" applyFill="1" applyBorder="1" applyAlignment="1" applyProtection="1">
      <alignment vertical="center"/>
      <protection locked="0"/>
    </xf>
    <xf numFmtId="0" fontId="3" fillId="21" borderId="11" xfId="0" applyFont="1" applyFill="1" applyBorder="1" applyAlignment="1" applyProtection="1">
      <alignment vertical="center"/>
      <protection locked="0"/>
    </xf>
    <xf numFmtId="0" fontId="3" fillId="21" borderId="12" xfId="0" applyFont="1" applyFill="1" applyBorder="1" applyAlignment="1" applyProtection="1">
      <alignment vertical="center"/>
      <protection locked="0"/>
    </xf>
    <xf numFmtId="0" fontId="3" fillId="2" borderId="0" xfId="0" applyFont="1" applyFill="1" applyAlignment="1" applyProtection="1">
      <alignment horizontal="right"/>
      <protection locked="0"/>
    </xf>
    <xf numFmtId="0" fontId="86" fillId="19" borderId="153" xfId="0" applyFont="1" applyFill="1" applyBorder="1" applyAlignment="1" applyProtection="1">
      <alignment vertical="center"/>
      <protection locked="0"/>
    </xf>
    <xf numFmtId="0" fontId="86" fillId="19" borderId="154" xfId="0" applyFont="1" applyFill="1" applyBorder="1" applyAlignment="1" applyProtection="1">
      <alignment vertical="center"/>
      <protection locked="0"/>
    </xf>
    <xf numFmtId="0" fontId="3" fillId="19" borderId="154" xfId="0" applyFont="1" applyFill="1" applyBorder="1" applyAlignment="1" applyProtection="1">
      <alignment vertical="center"/>
      <protection locked="0"/>
    </xf>
    <xf numFmtId="0" fontId="3" fillId="19" borderId="155" xfId="0" applyFont="1" applyFill="1" applyBorder="1" applyAlignment="1" applyProtection="1">
      <alignment vertical="center"/>
      <protection locked="0"/>
    </xf>
    <xf numFmtId="0" fontId="5" fillId="21" borderId="6" xfId="0" applyFont="1" applyFill="1" applyBorder="1" applyAlignment="1" applyProtection="1">
      <alignment horizontal="right"/>
      <protection locked="0"/>
    </xf>
    <xf numFmtId="0" fontId="5" fillId="7" borderId="11" xfId="0" applyFont="1" applyFill="1" applyBorder="1" applyAlignment="1">
      <alignment horizontal="right" vertical="center" wrapText="1"/>
    </xf>
    <xf numFmtId="0" fontId="5" fillId="7" borderId="1" xfId="0" applyFont="1" applyFill="1" applyBorder="1" applyAlignment="1">
      <alignment horizontal="right" vertical="center" wrapText="1"/>
    </xf>
    <xf numFmtId="0" fontId="5" fillId="7" borderId="12" xfId="0" applyFont="1" applyFill="1" applyBorder="1" applyAlignment="1">
      <alignment horizontal="right" vertical="center" wrapText="1"/>
    </xf>
    <xf numFmtId="0" fontId="35" fillId="14" borderId="15" xfId="0" applyFont="1" applyFill="1" applyBorder="1" applyAlignment="1" applyProtection="1">
      <alignment horizontal="center" vertical="center"/>
      <protection locked="0"/>
    </xf>
    <xf numFmtId="0" fontId="35" fillId="14" borderId="14" xfId="0" applyFont="1" applyFill="1" applyBorder="1" applyAlignment="1" applyProtection="1">
      <alignment horizontal="center" vertical="center"/>
      <protection locked="0"/>
    </xf>
    <xf numFmtId="0" fontId="35" fillId="14" borderId="13" xfId="0" applyFont="1" applyFill="1" applyBorder="1" applyAlignment="1" applyProtection="1">
      <alignment horizontal="center" vertical="center"/>
      <protection locked="0"/>
    </xf>
    <xf numFmtId="176" fontId="3" fillId="13" borderId="1" xfId="0" applyNumberFormat="1" applyFont="1" applyFill="1" applyBorder="1" applyAlignment="1">
      <alignment horizontal="right" vertical="center"/>
    </xf>
    <xf numFmtId="0" fontId="37" fillId="7" borderId="3" xfId="0" applyFont="1" applyFill="1" applyBorder="1" applyAlignment="1">
      <alignment horizontal="left" vertical="center"/>
    </xf>
    <xf numFmtId="0" fontId="37" fillId="7" borderId="8" xfId="0" applyFont="1" applyFill="1" applyBorder="1" applyAlignment="1">
      <alignment horizontal="left" vertical="center"/>
    </xf>
    <xf numFmtId="0" fontId="37" fillId="7" borderId="9" xfId="0" applyFont="1" applyFill="1" applyBorder="1" applyAlignment="1">
      <alignment horizontal="left" vertical="center"/>
    </xf>
    <xf numFmtId="0" fontId="5" fillId="3" borderId="15" xfId="0" applyFont="1" applyFill="1" applyBorder="1" applyAlignment="1">
      <alignment horizontal="left" vertical="center"/>
    </xf>
    <xf numFmtId="0" fontId="5" fillId="3" borderId="14" xfId="0" applyFont="1" applyFill="1" applyBorder="1" applyAlignment="1">
      <alignment horizontal="left" vertical="center"/>
    </xf>
    <xf numFmtId="0" fontId="5" fillId="3" borderId="13" xfId="0" applyFont="1" applyFill="1" applyBorder="1" applyAlignment="1">
      <alignment horizontal="left" vertical="center"/>
    </xf>
    <xf numFmtId="0" fontId="5" fillId="7" borderId="3"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3" borderId="2" xfId="0" applyFont="1" applyFill="1" applyBorder="1" applyAlignment="1" applyProtection="1">
      <alignment horizontal="center" vertical="center"/>
      <protection locked="0"/>
    </xf>
    <xf numFmtId="0" fontId="5" fillId="7" borderId="15" xfId="0" applyFont="1" applyFill="1" applyBorder="1" applyAlignment="1">
      <alignment horizontal="center" vertical="center"/>
    </xf>
    <xf numFmtId="0" fontId="5" fillId="7" borderId="13" xfId="0" applyFont="1" applyFill="1" applyBorder="1" applyAlignment="1">
      <alignment horizontal="center" vertical="center"/>
    </xf>
    <xf numFmtId="0" fontId="5" fillId="7" borderId="14"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8" xfId="0" applyFont="1" applyFill="1" applyBorder="1" applyAlignment="1">
      <alignment horizontal="center" vertical="center"/>
    </xf>
    <xf numFmtId="0" fontId="5" fillId="7" borderId="6" xfId="0" applyFont="1" applyFill="1" applyBorder="1" applyAlignment="1">
      <alignment horizontal="center" vertical="center"/>
    </xf>
    <xf numFmtId="0" fontId="5" fillId="7" borderId="0" xfId="0" applyFont="1" applyFill="1" applyAlignment="1">
      <alignment horizontal="center" vertical="center"/>
    </xf>
    <xf numFmtId="0" fontId="5" fillId="7" borderId="11" xfId="0" applyFont="1" applyFill="1" applyBorder="1" applyAlignment="1">
      <alignment horizontal="center" vertical="center"/>
    </xf>
    <xf numFmtId="0" fontId="5" fillId="7" borderId="1" xfId="0" applyFont="1" applyFill="1" applyBorder="1" applyAlignment="1">
      <alignment horizontal="center" vertical="center"/>
    </xf>
    <xf numFmtId="0" fontId="5" fillId="3" borderId="3" xfId="0" applyFont="1" applyFill="1" applyBorder="1" applyAlignment="1">
      <alignment horizontal="left" vertical="center"/>
    </xf>
    <xf numFmtId="0" fontId="5" fillId="3" borderId="8" xfId="0" applyFont="1" applyFill="1" applyBorder="1" applyAlignment="1">
      <alignment horizontal="left" vertical="center"/>
    </xf>
    <xf numFmtId="0" fontId="5" fillId="3" borderId="9" xfId="0" applyFont="1" applyFill="1" applyBorder="1" applyAlignment="1">
      <alignment horizontal="left" vertical="center"/>
    </xf>
    <xf numFmtId="0" fontId="37" fillId="2" borderId="1" xfId="0" applyFont="1" applyFill="1" applyBorder="1" applyAlignment="1" applyProtection="1">
      <alignment horizontal="left" vertical="center"/>
      <protection locked="0"/>
    </xf>
    <xf numFmtId="0" fontId="8" fillId="7" borderId="3" xfId="0" applyFont="1" applyFill="1" applyBorder="1" applyAlignment="1">
      <alignment horizontal="left" vertical="center" wrapText="1"/>
    </xf>
    <xf numFmtId="0" fontId="8" fillId="7" borderId="8" xfId="0" applyFont="1" applyFill="1" applyBorder="1" applyAlignment="1">
      <alignment horizontal="left" vertical="center" wrapText="1"/>
    </xf>
    <xf numFmtId="0" fontId="8" fillId="7" borderId="9" xfId="0" applyFont="1" applyFill="1" applyBorder="1" applyAlignment="1">
      <alignment horizontal="left" vertical="center" wrapText="1"/>
    </xf>
    <xf numFmtId="179" fontId="5" fillId="2" borderId="11" xfId="0" applyNumberFormat="1" applyFont="1" applyFill="1" applyBorder="1" applyAlignment="1" applyProtection="1">
      <alignment horizontal="right" vertical="center"/>
      <protection locked="0"/>
    </xf>
    <xf numFmtId="179" fontId="5" fillId="2" borderId="1" xfId="0" applyNumberFormat="1" applyFont="1" applyFill="1" applyBorder="1" applyAlignment="1" applyProtection="1">
      <alignment horizontal="right" vertical="center"/>
      <protection locked="0"/>
    </xf>
    <xf numFmtId="0" fontId="3" fillId="2" borderId="25" xfId="0" applyFont="1" applyFill="1" applyBorder="1" applyAlignment="1" applyProtection="1">
      <alignment horizontal="left" vertical="center" shrinkToFit="1"/>
      <protection locked="0"/>
    </xf>
    <xf numFmtId="0" fontId="3" fillId="2" borderId="26" xfId="0" applyFont="1" applyFill="1" applyBorder="1" applyAlignment="1" applyProtection="1">
      <alignment horizontal="left" vertical="center" shrinkToFit="1"/>
      <protection locked="0"/>
    </xf>
    <xf numFmtId="0" fontId="3" fillId="2" borderId="27" xfId="0" applyFont="1" applyFill="1" applyBorder="1" applyAlignment="1" applyProtection="1">
      <alignment horizontal="left" vertical="center" shrinkToFit="1"/>
      <protection locked="0"/>
    </xf>
    <xf numFmtId="0" fontId="3" fillId="2" borderId="11" xfId="0" applyFont="1" applyFill="1" applyBorder="1" applyAlignment="1" applyProtection="1">
      <alignment horizontal="left" vertical="center" shrinkToFit="1"/>
      <protection locked="0"/>
    </xf>
    <xf numFmtId="0" fontId="3" fillId="2" borderId="1" xfId="0" applyFont="1" applyFill="1" applyBorder="1" applyAlignment="1" applyProtection="1">
      <alignment horizontal="left" vertical="center" shrinkToFit="1"/>
      <protection locked="0"/>
    </xf>
    <xf numFmtId="0" fontId="3" fillId="2" borderId="12" xfId="0" applyFont="1" applyFill="1" applyBorder="1" applyAlignment="1" applyProtection="1">
      <alignment horizontal="left" vertical="center" shrinkToFit="1"/>
      <protection locked="0"/>
    </xf>
    <xf numFmtId="177" fontId="3" fillId="2" borderId="1" xfId="0" applyNumberFormat="1" applyFont="1" applyFill="1" applyBorder="1" applyAlignment="1" applyProtection="1">
      <alignment horizontal="center" vertical="center"/>
      <protection locked="0"/>
    </xf>
    <xf numFmtId="178" fontId="3" fillId="2" borderId="63" xfId="0" applyNumberFormat="1" applyFont="1" applyFill="1" applyBorder="1" applyAlignment="1" applyProtection="1">
      <alignment horizontal="right" vertical="center"/>
      <protection locked="0"/>
    </xf>
    <xf numFmtId="178" fontId="5" fillId="0" borderId="0" xfId="0" applyNumberFormat="1" applyFont="1" applyAlignment="1" applyProtection="1">
      <alignment horizontal="left" vertical="center"/>
      <protection locked="0"/>
    </xf>
    <xf numFmtId="0" fontId="11" fillId="2" borderId="129" xfId="0" applyFont="1" applyFill="1" applyBorder="1" applyAlignment="1">
      <alignment horizontal="center" vertical="center"/>
    </xf>
    <xf numFmtId="0" fontId="11" fillId="2" borderId="130" xfId="0" applyFont="1" applyFill="1" applyBorder="1" applyAlignment="1">
      <alignment horizontal="center" vertical="center"/>
    </xf>
    <xf numFmtId="0" fontId="11" fillId="2" borderId="131" xfId="0" applyFont="1" applyFill="1" applyBorder="1" applyAlignment="1">
      <alignment horizontal="center" vertical="center"/>
    </xf>
    <xf numFmtId="185" fontId="3" fillId="2" borderId="97" xfId="0" applyNumberFormat="1" applyFont="1" applyFill="1" applyBorder="1" applyAlignment="1" applyProtection="1">
      <alignment horizontal="right" vertical="center"/>
      <protection locked="0"/>
    </xf>
    <xf numFmtId="0" fontId="11" fillId="12" borderId="0" xfId="0" applyFont="1" applyFill="1" applyAlignment="1">
      <alignment horizontal="left" vertical="center" wrapText="1"/>
    </xf>
    <xf numFmtId="0" fontId="5" fillId="2" borderId="14" xfId="0" applyFont="1" applyFill="1" applyBorder="1" applyAlignment="1" applyProtection="1">
      <alignment horizontal="left" vertical="center"/>
      <protection locked="0"/>
    </xf>
    <xf numFmtId="0" fontId="0" fillId="0" borderId="14" xfId="0" applyBorder="1" applyAlignment="1">
      <alignment horizontal="left" vertical="center"/>
    </xf>
    <xf numFmtId="0" fontId="5" fillId="2" borderId="14" xfId="0" applyFont="1" applyFill="1" applyBorder="1" applyAlignment="1" applyProtection="1">
      <alignment horizontal="left" vertical="center" shrinkToFit="1"/>
      <protection locked="0"/>
    </xf>
    <xf numFmtId="0" fontId="0" fillId="0" borderId="14" xfId="0" applyBorder="1" applyAlignment="1">
      <alignment horizontal="left" vertical="center" shrinkToFit="1"/>
    </xf>
    <xf numFmtId="176" fontId="3" fillId="2" borderId="14" xfId="0" applyNumberFormat="1" applyFont="1" applyFill="1" applyBorder="1" applyAlignment="1" applyProtection="1">
      <alignment horizontal="right" vertical="center"/>
      <protection locked="0"/>
    </xf>
    <xf numFmtId="0" fontId="39" fillId="2" borderId="15" xfId="0" applyFont="1" applyFill="1" applyBorder="1" applyAlignment="1" applyProtection="1">
      <alignment horizontal="right" vertical="center"/>
      <protection locked="0"/>
    </xf>
    <xf numFmtId="0" fontId="39" fillId="2" borderId="14" xfId="0" applyFont="1" applyFill="1" applyBorder="1" applyAlignment="1" applyProtection="1">
      <alignment horizontal="right" vertical="center"/>
      <protection locked="0"/>
    </xf>
    <xf numFmtId="0" fontId="3" fillId="2" borderId="3"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5" fillId="2" borderId="3" xfId="0" applyFont="1" applyFill="1" applyBorder="1" applyAlignment="1" applyProtection="1">
      <alignment horizontal="left" vertical="top"/>
      <protection locked="0"/>
    </xf>
    <xf numFmtId="0" fontId="5" fillId="2" borderId="8" xfId="0" applyFont="1" applyFill="1" applyBorder="1" applyAlignment="1" applyProtection="1">
      <alignment horizontal="left" vertical="top"/>
      <protection locked="0"/>
    </xf>
    <xf numFmtId="0" fontId="5" fillId="2" borderId="9" xfId="0" applyFont="1" applyFill="1" applyBorder="1" applyAlignment="1" applyProtection="1">
      <alignment horizontal="left" vertical="top"/>
      <protection locked="0"/>
    </xf>
    <xf numFmtId="0" fontId="5" fillId="2" borderId="6" xfId="0" applyFont="1" applyFill="1" applyBorder="1" applyAlignment="1" applyProtection="1">
      <alignment horizontal="left" vertical="top"/>
      <protection locked="0"/>
    </xf>
    <xf numFmtId="0" fontId="5" fillId="2" borderId="0" xfId="0" applyFont="1" applyFill="1" applyAlignment="1" applyProtection="1">
      <alignment horizontal="left" vertical="top"/>
      <protection locked="0"/>
    </xf>
    <xf numFmtId="0" fontId="5" fillId="2" borderId="10" xfId="0" applyFont="1" applyFill="1" applyBorder="1" applyAlignment="1" applyProtection="1">
      <alignment horizontal="left" vertical="top"/>
      <protection locked="0"/>
    </xf>
    <xf numFmtId="0" fontId="5" fillId="2" borderId="11" xfId="0" applyFont="1" applyFill="1" applyBorder="1" applyAlignment="1" applyProtection="1">
      <alignment horizontal="left" vertical="top"/>
      <protection locked="0"/>
    </xf>
    <xf numFmtId="0" fontId="5" fillId="2" borderId="1" xfId="0" applyFont="1" applyFill="1" applyBorder="1" applyAlignment="1" applyProtection="1">
      <alignment horizontal="left" vertical="top"/>
      <protection locked="0"/>
    </xf>
    <xf numFmtId="0" fontId="5" fillId="2" borderId="12" xfId="0" applyFont="1" applyFill="1" applyBorder="1" applyAlignment="1" applyProtection="1">
      <alignment horizontal="left" vertical="top"/>
      <protection locked="0"/>
    </xf>
    <xf numFmtId="178" fontId="3" fillId="2" borderId="63" xfId="0" applyNumberFormat="1" applyFont="1" applyFill="1" applyBorder="1" applyAlignment="1" applyProtection="1">
      <alignment horizontal="center" vertical="center"/>
      <protection locked="0"/>
    </xf>
    <xf numFmtId="0" fontId="54" fillId="2" borderId="104" xfId="0" applyFont="1" applyFill="1" applyBorder="1" applyAlignment="1">
      <alignment horizontal="center" vertical="center"/>
    </xf>
    <xf numFmtId="0" fontId="54" fillId="2" borderId="105" xfId="0" applyFont="1" applyFill="1" applyBorder="1" applyAlignment="1">
      <alignment horizontal="center" vertical="center"/>
    </xf>
    <xf numFmtId="0" fontId="54" fillId="2" borderId="106" xfId="0" applyFont="1" applyFill="1" applyBorder="1" applyAlignment="1">
      <alignment horizontal="center" vertical="center"/>
    </xf>
    <xf numFmtId="0" fontId="11" fillId="2" borderId="104" xfId="0" applyFont="1" applyFill="1" applyBorder="1" applyAlignment="1">
      <alignment horizontal="center" vertical="center"/>
    </xf>
    <xf numFmtId="0" fontId="11" fillId="2" borderId="105" xfId="0" applyFont="1" applyFill="1" applyBorder="1" applyAlignment="1">
      <alignment horizontal="center" vertical="center"/>
    </xf>
    <xf numFmtId="0" fontId="11" fillId="2" borderId="106" xfId="0" applyFont="1" applyFill="1" applyBorder="1" applyAlignment="1">
      <alignment horizontal="center" vertical="center"/>
    </xf>
    <xf numFmtId="0" fontId="83" fillId="0" borderId="104" xfId="0" applyFont="1" applyBorder="1" applyAlignment="1">
      <alignment horizontal="center" vertical="center"/>
    </xf>
    <xf numFmtId="0" fontId="83" fillId="0" borderId="105" xfId="0" applyFont="1" applyBorder="1" applyAlignment="1">
      <alignment horizontal="center" vertical="center"/>
    </xf>
    <xf numFmtId="0" fontId="83" fillId="0" borderId="106" xfId="0" applyFont="1" applyBorder="1" applyAlignment="1">
      <alignment horizontal="center" vertical="center"/>
    </xf>
    <xf numFmtId="0" fontId="4" fillId="2" borderId="8" xfId="0"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wrapText="1"/>
      <protection locked="0"/>
    </xf>
    <xf numFmtId="0" fontId="4" fillId="2" borderId="1" xfId="0" applyFont="1" applyFill="1" applyBorder="1" applyAlignment="1" applyProtection="1">
      <alignment horizontal="left" vertical="center" wrapText="1"/>
      <protection locked="0"/>
    </xf>
    <xf numFmtId="182" fontId="3" fillId="0" borderId="1" xfId="0" applyNumberFormat="1" applyFont="1" applyBorder="1" applyAlignment="1" applyProtection="1">
      <alignment horizontal="center" vertical="center"/>
      <protection locked="0"/>
    </xf>
    <xf numFmtId="182" fontId="3" fillId="0" borderId="12" xfId="0" applyNumberFormat="1" applyFont="1" applyBorder="1" applyAlignment="1" applyProtection="1">
      <alignment horizontal="center" vertical="center"/>
      <protection locked="0"/>
    </xf>
    <xf numFmtId="181" fontId="3" fillId="2" borderId="63" xfId="0" applyNumberFormat="1" applyFont="1" applyFill="1" applyBorder="1" applyAlignment="1" applyProtection="1">
      <alignment horizontal="center" vertical="center"/>
      <protection locked="0"/>
    </xf>
    <xf numFmtId="181" fontId="3" fillId="2" borderId="108" xfId="0" applyNumberFormat="1" applyFont="1" applyFill="1" applyBorder="1" applyAlignment="1" applyProtection="1">
      <alignment horizontal="center" vertical="center"/>
      <protection locked="0"/>
    </xf>
    <xf numFmtId="55" fontId="3" fillId="2" borderId="14" xfId="0" applyNumberFormat="1" applyFont="1" applyFill="1" applyBorder="1" applyAlignment="1" applyProtection="1">
      <alignment horizontal="center" vertical="center"/>
      <protection locked="0"/>
    </xf>
    <xf numFmtId="180" fontId="3" fillId="2" borderId="26" xfId="0" applyNumberFormat="1" applyFont="1" applyFill="1" applyBorder="1" applyAlignment="1" applyProtection="1">
      <alignment horizontal="center" vertical="center"/>
      <protection locked="0"/>
    </xf>
    <xf numFmtId="181" fontId="3" fillId="2" borderId="97" xfId="0" applyNumberFormat="1" applyFont="1" applyFill="1" applyBorder="1" applyAlignment="1" applyProtection="1">
      <alignment horizontal="center" vertical="center"/>
      <protection locked="0"/>
    </xf>
    <xf numFmtId="181" fontId="3" fillId="2" borderId="107" xfId="0" applyNumberFormat="1" applyFont="1" applyFill="1" applyBorder="1" applyAlignment="1" applyProtection="1">
      <alignment horizontal="center" vertical="center"/>
      <protection locked="0"/>
    </xf>
    <xf numFmtId="188" fontId="3" fillId="2" borderId="26" xfId="0" applyNumberFormat="1" applyFont="1" applyFill="1" applyBorder="1" applyAlignment="1" applyProtection="1">
      <alignment horizontal="right" vertical="center"/>
      <protection locked="0"/>
    </xf>
    <xf numFmtId="178" fontId="3" fillId="0" borderId="26" xfId="0" applyNumberFormat="1" applyFont="1" applyBorder="1" applyAlignment="1" applyProtection="1">
      <alignment horizontal="right" vertical="center" shrinkToFit="1"/>
      <protection locked="0"/>
    </xf>
    <xf numFmtId="187" fontId="3" fillId="4" borderId="26" xfId="0" quotePrefix="1" applyNumberFormat="1" applyFont="1" applyFill="1" applyBorder="1" applyAlignment="1" applyProtection="1">
      <alignment horizontal="right" vertical="center"/>
      <protection locked="0"/>
    </xf>
    <xf numFmtId="0" fontId="5" fillId="12" borderId="0" xfId="0" applyFont="1" applyFill="1" applyAlignment="1" applyProtection="1">
      <alignment horizontal="left" vertical="center"/>
      <protection locked="0"/>
    </xf>
    <xf numFmtId="0" fontId="4" fillId="2" borderId="6" xfId="0" applyFont="1" applyFill="1" applyBorder="1" applyAlignment="1" applyProtection="1">
      <alignment horizontal="left" vertical="top" wrapText="1"/>
      <protection locked="0"/>
    </xf>
    <xf numFmtId="0" fontId="4" fillId="2" borderId="0" xfId="0" applyFont="1" applyFill="1" applyAlignment="1" applyProtection="1">
      <alignment horizontal="left" vertical="top" wrapText="1"/>
      <protection locked="0"/>
    </xf>
    <xf numFmtId="0" fontId="4" fillId="2" borderId="10" xfId="0" applyFont="1" applyFill="1" applyBorder="1" applyAlignment="1" applyProtection="1">
      <alignment horizontal="left" vertical="top" wrapText="1"/>
      <protection locked="0"/>
    </xf>
    <xf numFmtId="178" fontId="58" fillId="2" borderId="111" xfId="0" applyNumberFormat="1" applyFont="1" applyFill="1" applyBorder="1" applyAlignment="1" applyProtection="1">
      <alignment horizontal="right" vertical="center"/>
      <protection locked="0"/>
    </xf>
    <xf numFmtId="10" fontId="58" fillId="2" borderId="111" xfId="0" applyNumberFormat="1" applyFont="1" applyFill="1" applyBorder="1" applyAlignment="1" applyProtection="1">
      <alignment horizontal="right" vertical="center"/>
      <protection locked="0"/>
    </xf>
    <xf numFmtId="10" fontId="58" fillId="2" borderId="112" xfId="0" applyNumberFormat="1" applyFont="1" applyFill="1" applyBorder="1" applyAlignment="1" applyProtection="1">
      <alignment horizontal="right" vertical="center"/>
      <protection locked="0"/>
    </xf>
    <xf numFmtId="0" fontId="63" fillId="9" borderId="0" xfId="0" applyFont="1" applyFill="1" applyAlignment="1">
      <alignment horizontal="center" vertical="center" wrapText="1"/>
    </xf>
    <xf numFmtId="0" fontId="54" fillId="15" borderId="0" xfId="0" applyFont="1" applyFill="1" applyAlignment="1">
      <alignment horizontal="left" vertical="center" wrapText="1"/>
    </xf>
    <xf numFmtId="0" fontId="3" fillId="2" borderId="1" xfId="0" applyFont="1" applyFill="1" applyBorder="1" applyAlignment="1" applyProtection="1">
      <alignment horizontal="left" vertical="center"/>
      <protection locked="0"/>
    </xf>
    <xf numFmtId="0" fontId="3" fillId="2" borderId="12" xfId="0" applyFont="1" applyFill="1" applyBorder="1" applyAlignment="1" applyProtection="1">
      <alignment horizontal="left" vertical="center"/>
      <protection locked="0"/>
    </xf>
    <xf numFmtId="0" fontId="4" fillId="2" borderId="6" xfId="0" applyFont="1" applyFill="1" applyBorder="1" applyAlignment="1" applyProtection="1">
      <alignment horizontal="right" vertical="center" wrapText="1"/>
      <protection locked="0"/>
    </xf>
    <xf numFmtId="0" fontId="4" fillId="2" borderId="11" xfId="0" applyFont="1" applyFill="1" applyBorder="1" applyAlignment="1" applyProtection="1">
      <alignment horizontal="right" vertical="center" wrapText="1"/>
      <protection locked="0"/>
    </xf>
    <xf numFmtId="0" fontId="3" fillId="2" borderId="15" xfId="0" applyFont="1" applyFill="1" applyBorder="1" applyAlignment="1" applyProtection="1">
      <alignment horizontal="left" vertical="center" shrinkToFit="1"/>
      <protection locked="0"/>
    </xf>
    <xf numFmtId="0" fontId="3" fillId="2" borderId="14" xfId="0" applyFont="1" applyFill="1" applyBorder="1" applyAlignment="1" applyProtection="1">
      <alignment horizontal="left" vertical="center" shrinkToFit="1"/>
      <protection locked="0"/>
    </xf>
    <xf numFmtId="0" fontId="3" fillId="2" borderId="13" xfId="0" applyFont="1" applyFill="1" applyBorder="1" applyAlignment="1" applyProtection="1">
      <alignment horizontal="left" vertical="center" shrinkToFit="1"/>
      <protection locked="0"/>
    </xf>
    <xf numFmtId="0" fontId="5" fillId="3" borderId="15" xfId="0" applyFont="1" applyFill="1" applyBorder="1" applyAlignment="1" applyProtection="1">
      <alignment horizontal="center" vertical="center" wrapText="1"/>
      <protection locked="0"/>
    </xf>
    <xf numFmtId="0" fontId="5" fillId="3" borderId="14" xfId="0" applyFont="1" applyFill="1" applyBorder="1" applyAlignment="1" applyProtection="1">
      <alignment horizontal="center" vertical="center" wrapText="1"/>
      <protection locked="0"/>
    </xf>
    <xf numFmtId="0" fontId="5" fillId="3" borderId="13" xfId="0" applyFont="1" applyFill="1" applyBorder="1" applyAlignment="1" applyProtection="1">
      <alignment horizontal="center" vertical="center" wrapText="1"/>
      <protection locked="0"/>
    </xf>
    <xf numFmtId="0" fontId="5" fillId="3" borderId="3" xfId="0" applyFont="1" applyFill="1" applyBorder="1" applyAlignment="1" applyProtection="1">
      <alignment horizontal="center" vertical="center" wrapText="1"/>
      <protection locked="0"/>
    </xf>
    <xf numFmtId="0" fontId="5" fillId="3" borderId="8" xfId="0" applyFont="1" applyFill="1" applyBorder="1" applyAlignment="1" applyProtection="1">
      <alignment horizontal="center" vertical="center" wrapText="1"/>
      <protection locked="0"/>
    </xf>
    <xf numFmtId="0" fontId="5" fillId="3" borderId="9" xfId="0" applyFont="1" applyFill="1" applyBorder="1" applyAlignment="1" applyProtection="1">
      <alignment horizontal="center" vertical="center" wrapText="1"/>
      <protection locked="0"/>
    </xf>
    <xf numFmtId="0" fontId="5" fillId="3" borderId="11"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0" fontId="5" fillId="3" borderId="12" xfId="0" applyFont="1" applyFill="1" applyBorder="1" applyAlignment="1" applyProtection="1">
      <alignment horizontal="center" vertical="center" wrapText="1"/>
      <protection locked="0"/>
    </xf>
    <xf numFmtId="0" fontId="3" fillId="3" borderId="0" xfId="0" applyFont="1" applyFill="1" applyAlignment="1">
      <alignment horizontal="left" vertical="top" wrapText="1"/>
    </xf>
    <xf numFmtId="0" fontId="5" fillId="21" borderId="0" xfId="0" applyFont="1" applyFill="1" applyAlignment="1" applyProtection="1">
      <alignment horizontal="left" vertical="center" wrapText="1"/>
      <protection locked="0"/>
    </xf>
    <xf numFmtId="0" fontId="5" fillId="21" borderId="0" xfId="0" applyFont="1" applyFill="1" applyAlignment="1" applyProtection="1">
      <alignment horizontal="left" vertical="top" wrapText="1"/>
      <protection locked="0"/>
    </xf>
    <xf numFmtId="0" fontId="5" fillId="21" borderId="1" xfId="0" applyFont="1" applyFill="1" applyBorder="1" applyAlignment="1" applyProtection="1">
      <alignment horizontal="left" vertical="top" wrapText="1"/>
      <protection locked="0"/>
    </xf>
    <xf numFmtId="191" fontId="11" fillId="15" borderId="2" xfId="0" applyNumberFormat="1" applyFont="1" applyFill="1" applyBorder="1" applyAlignment="1">
      <alignment horizontal="right" vertical="center"/>
    </xf>
    <xf numFmtId="0" fontId="65" fillId="17" borderId="0" xfId="0" applyFont="1" applyFill="1" applyAlignment="1">
      <alignment horizontal="center" vertical="center"/>
    </xf>
    <xf numFmtId="0" fontId="5" fillId="3" borderId="15" xfId="0" applyFont="1" applyFill="1" applyBorder="1" applyAlignment="1" applyProtection="1">
      <alignment horizontal="center" vertical="center"/>
      <protection locked="0"/>
    </xf>
    <xf numFmtId="0" fontId="0" fillId="3" borderId="13" xfId="0" applyFill="1" applyBorder="1" applyProtection="1">
      <protection locked="0"/>
    </xf>
    <xf numFmtId="0" fontId="5" fillId="2" borderId="3" xfId="0" applyFont="1" applyFill="1" applyBorder="1" applyAlignment="1" applyProtection="1">
      <alignment horizontal="left" vertical="top" wrapText="1"/>
      <protection locked="0"/>
    </xf>
    <xf numFmtId="0" fontId="5" fillId="2" borderId="8" xfId="0" applyFont="1" applyFill="1" applyBorder="1" applyAlignment="1" applyProtection="1">
      <alignment horizontal="left" vertical="top" wrapText="1"/>
      <protection locked="0"/>
    </xf>
    <xf numFmtId="0" fontId="5" fillId="2" borderId="9" xfId="0" applyFont="1" applyFill="1" applyBorder="1" applyAlignment="1" applyProtection="1">
      <alignment horizontal="left" vertical="top" wrapText="1"/>
      <protection locked="0"/>
    </xf>
    <xf numFmtId="0" fontId="5" fillId="2" borderId="11" xfId="0" applyFont="1" applyFill="1" applyBorder="1" applyAlignment="1" applyProtection="1">
      <alignment horizontal="left" vertical="top" wrapText="1"/>
      <protection locked="0"/>
    </xf>
    <xf numFmtId="0" fontId="5" fillId="2" borderId="1" xfId="0" applyFont="1" applyFill="1" applyBorder="1" applyAlignment="1" applyProtection="1">
      <alignment horizontal="left" vertical="top" wrapText="1"/>
      <protection locked="0"/>
    </xf>
    <xf numFmtId="0" fontId="5" fillId="2" borderId="12" xfId="0" applyFont="1" applyFill="1" applyBorder="1" applyAlignment="1" applyProtection="1">
      <alignment horizontal="left" vertical="top" wrapText="1"/>
      <protection locked="0"/>
    </xf>
    <xf numFmtId="0" fontId="0" fillId="3" borderId="14" xfId="0" applyFill="1" applyBorder="1" applyProtection="1">
      <protection locked="0"/>
    </xf>
    <xf numFmtId="0" fontId="0" fillId="3" borderId="8" xfId="0" applyFill="1" applyBorder="1" applyProtection="1">
      <protection locked="0"/>
    </xf>
    <xf numFmtId="0" fontId="0" fillId="3" borderId="9" xfId="0" applyFill="1" applyBorder="1" applyProtection="1">
      <protection locked="0"/>
    </xf>
    <xf numFmtId="0" fontId="0" fillId="3" borderId="11" xfId="0" applyFill="1" applyBorder="1" applyProtection="1">
      <protection locked="0"/>
    </xf>
    <xf numFmtId="0" fontId="0" fillId="3" borderId="1" xfId="0" applyFill="1" applyBorder="1" applyProtection="1">
      <protection locked="0"/>
    </xf>
    <xf numFmtId="0" fontId="0" fillId="3" borderId="12" xfId="0" applyFill="1" applyBorder="1" applyProtection="1">
      <protection locked="0"/>
    </xf>
    <xf numFmtId="0" fontId="5" fillId="21" borderId="0" xfId="0" applyFont="1" applyFill="1" applyAlignment="1" applyProtection="1">
      <alignment horizontal="left" vertical="top"/>
      <protection locked="0"/>
    </xf>
    <xf numFmtId="0" fontId="5" fillId="3" borderId="4" xfId="0" applyFont="1" applyFill="1" applyBorder="1" applyAlignment="1" applyProtection="1">
      <alignment horizontal="center" vertical="center" textRotation="255" wrapText="1"/>
      <protection locked="0"/>
    </xf>
    <xf numFmtId="0" fontId="5" fillId="3" borderId="10" xfId="0" applyFont="1" applyFill="1" applyBorder="1" applyAlignment="1" applyProtection="1">
      <alignment horizontal="center" vertical="center" textRotation="255" wrapText="1"/>
      <protection locked="0"/>
    </xf>
    <xf numFmtId="0" fontId="5" fillId="3" borderId="12" xfId="0" applyFont="1" applyFill="1" applyBorder="1" applyAlignment="1" applyProtection="1">
      <alignment horizontal="center" vertical="center" textRotation="255" wrapText="1"/>
      <protection locked="0"/>
    </xf>
    <xf numFmtId="0" fontId="3" fillId="2" borderId="97" xfId="0" applyFont="1" applyFill="1" applyBorder="1" applyAlignment="1" applyProtection="1">
      <alignment horizontal="left" vertical="center" shrinkToFit="1"/>
      <protection locked="0"/>
    </xf>
    <xf numFmtId="0" fontId="3" fillId="2" borderId="0" xfId="0" applyFont="1" applyFill="1" applyAlignment="1" applyProtection="1">
      <alignment horizontal="left" vertical="center" shrinkToFit="1"/>
      <protection locked="0"/>
    </xf>
    <xf numFmtId="0" fontId="5" fillId="3" borderId="13" xfId="0" applyFont="1" applyFill="1" applyBorder="1" applyAlignment="1" applyProtection="1">
      <alignment horizontal="center" vertical="center"/>
      <protection locked="0"/>
    </xf>
    <xf numFmtId="178" fontId="3" fillId="2" borderId="15" xfId="0" applyNumberFormat="1" applyFont="1" applyFill="1" applyBorder="1" applyAlignment="1" applyProtection="1">
      <alignment horizontal="right" vertical="center"/>
      <protection locked="0"/>
    </xf>
    <xf numFmtId="178" fontId="3" fillId="2" borderId="14" xfId="0" applyNumberFormat="1" applyFont="1" applyFill="1" applyBorder="1" applyAlignment="1" applyProtection="1">
      <alignment horizontal="right" vertical="center"/>
      <protection locked="0"/>
    </xf>
    <xf numFmtId="176" fontId="3" fillId="2" borderId="15" xfId="0" applyNumberFormat="1" applyFont="1" applyFill="1" applyBorder="1" applyAlignment="1" applyProtection="1">
      <alignment horizontal="right" vertical="center" shrinkToFit="1"/>
      <protection locked="0"/>
    </xf>
    <xf numFmtId="176" fontId="3" fillId="2" borderId="14" xfId="0" applyNumberFormat="1" applyFont="1" applyFill="1" applyBorder="1" applyAlignment="1" applyProtection="1">
      <alignment horizontal="right" vertical="center" shrinkToFit="1"/>
      <protection locked="0"/>
    </xf>
    <xf numFmtId="180" fontId="3" fillId="2" borderId="15" xfId="0" applyNumberFormat="1" applyFont="1" applyFill="1" applyBorder="1" applyAlignment="1" applyProtection="1">
      <alignment horizontal="center" vertical="center"/>
      <protection locked="0"/>
    </xf>
    <xf numFmtId="180" fontId="3" fillId="2" borderId="14" xfId="0" applyNumberFormat="1" applyFont="1" applyFill="1" applyBorder="1" applyAlignment="1" applyProtection="1">
      <alignment horizontal="center" vertical="center"/>
      <protection locked="0"/>
    </xf>
    <xf numFmtId="180" fontId="3" fillId="2" borderId="13" xfId="0" applyNumberFormat="1" applyFont="1" applyFill="1" applyBorder="1" applyAlignment="1" applyProtection="1">
      <alignment horizontal="center" vertical="center"/>
      <protection locked="0"/>
    </xf>
    <xf numFmtId="0" fontId="3" fillId="0" borderId="15"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182" fontId="3" fillId="2" borderId="0" xfId="0" applyNumberFormat="1" applyFont="1" applyFill="1" applyAlignment="1" applyProtection="1">
      <alignment horizontal="center" vertical="center"/>
      <protection locked="0"/>
    </xf>
    <xf numFmtId="182" fontId="3" fillId="2" borderId="10" xfId="0" applyNumberFormat="1" applyFont="1" applyFill="1" applyBorder="1" applyAlignment="1" applyProtection="1">
      <alignment horizontal="center" vertical="center"/>
      <protection locked="0"/>
    </xf>
    <xf numFmtId="181" fontId="3" fillId="2" borderId="0" xfId="0" applyNumberFormat="1" applyFont="1" applyFill="1" applyAlignment="1" applyProtection="1">
      <alignment horizontal="center" vertical="center"/>
      <protection locked="0"/>
    </xf>
    <xf numFmtId="181" fontId="3" fillId="2" borderId="10" xfId="0" applyNumberFormat="1" applyFont="1" applyFill="1" applyBorder="1" applyAlignment="1" applyProtection="1">
      <alignment horizontal="center" vertical="center"/>
      <protection locked="0"/>
    </xf>
    <xf numFmtId="183" fontId="3" fillId="2" borderId="15" xfId="0" applyNumberFormat="1" applyFont="1" applyFill="1" applyBorder="1" applyAlignment="1" applyProtection="1">
      <alignment horizontal="center" vertical="center"/>
      <protection locked="0"/>
    </xf>
    <xf numFmtId="183" fontId="3" fillId="2" borderId="14" xfId="0" applyNumberFormat="1" applyFont="1" applyFill="1" applyBorder="1" applyAlignment="1" applyProtection="1">
      <alignment horizontal="center" vertical="center"/>
      <protection locked="0"/>
    </xf>
    <xf numFmtId="183" fontId="3" fillId="2" borderId="13" xfId="0" applyNumberFormat="1" applyFont="1" applyFill="1" applyBorder="1" applyAlignment="1" applyProtection="1">
      <alignment horizontal="center" vertical="center"/>
      <protection locked="0"/>
    </xf>
    <xf numFmtId="179" fontId="3" fillId="2" borderId="15" xfId="0" applyNumberFormat="1" applyFont="1" applyFill="1" applyBorder="1" applyAlignment="1" applyProtection="1">
      <alignment horizontal="center" vertical="center"/>
      <protection locked="0"/>
    </xf>
    <xf numFmtId="179" fontId="3" fillId="2" borderId="14" xfId="0" applyNumberFormat="1" applyFont="1" applyFill="1" applyBorder="1" applyAlignment="1" applyProtection="1">
      <alignment horizontal="center" vertical="center"/>
      <protection locked="0"/>
    </xf>
    <xf numFmtId="179" fontId="3" fillId="2" borderId="13" xfId="0" applyNumberFormat="1"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6" fillId="3" borderId="0" xfId="0" applyFont="1" applyFill="1" applyAlignment="1">
      <alignment horizontal="left" vertical="center" wrapText="1"/>
    </xf>
    <xf numFmtId="0" fontId="5" fillId="7" borderId="11"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3" fillId="2" borderId="8" xfId="0" applyFont="1" applyFill="1" applyBorder="1" applyAlignment="1" applyProtection="1">
      <alignment horizontal="left" vertical="center" shrinkToFit="1"/>
      <protection locked="0"/>
    </xf>
    <xf numFmtId="0" fontId="5" fillId="3" borderId="6" xfId="0" applyFont="1" applyFill="1" applyBorder="1" applyAlignment="1" applyProtection="1">
      <alignment horizontal="center" vertical="center" wrapText="1"/>
      <protection locked="0"/>
    </xf>
    <xf numFmtId="0" fontId="5" fillId="3" borderId="10"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right" vertical="center"/>
      <protection locked="0"/>
    </xf>
    <xf numFmtId="0" fontId="5" fillId="2" borderId="0" xfId="0" applyFont="1" applyFill="1" applyAlignment="1" applyProtection="1">
      <alignment horizontal="right" vertical="center"/>
      <protection locked="0"/>
    </xf>
    <xf numFmtId="0" fontId="5" fillId="2" borderId="3" xfId="0" applyFont="1" applyFill="1" applyBorder="1" applyAlignment="1" applyProtection="1">
      <alignment horizontal="right" vertical="center"/>
      <protection locked="0"/>
    </xf>
    <xf numFmtId="0" fontId="5" fillId="2" borderId="8" xfId="0" applyFont="1" applyFill="1" applyBorder="1" applyAlignment="1" applyProtection="1">
      <alignment horizontal="right" vertical="center"/>
      <protection locked="0"/>
    </xf>
    <xf numFmtId="180" fontId="5" fillId="3" borderId="6" xfId="0" applyNumberFormat="1" applyFont="1" applyFill="1" applyBorder="1" applyAlignment="1" applyProtection="1">
      <alignment horizontal="center" vertical="center"/>
      <protection locked="0"/>
    </xf>
    <xf numFmtId="0" fontId="5" fillId="3" borderId="0" xfId="0" applyFont="1" applyFill="1" applyAlignment="1" applyProtection="1">
      <alignment horizontal="center" vertical="center"/>
      <protection locked="0"/>
    </xf>
    <xf numFmtId="178" fontId="3" fillId="2" borderId="8" xfId="0" applyNumberFormat="1" applyFont="1" applyFill="1" applyBorder="1" applyAlignment="1" applyProtection="1">
      <alignment vertical="center"/>
      <protection locked="0"/>
    </xf>
    <xf numFmtId="0" fontId="3" fillId="2" borderId="1" xfId="0" applyFont="1" applyFill="1" applyBorder="1" applyAlignment="1" applyProtection="1">
      <alignment horizontal="right" vertical="center"/>
      <protection locked="0"/>
    </xf>
    <xf numFmtId="188" fontId="3" fillId="0" borderId="1" xfId="0" applyNumberFormat="1" applyFont="1" applyBorder="1" applyAlignment="1" applyProtection="1">
      <alignment horizontal="right" vertical="center"/>
      <protection locked="0"/>
    </xf>
    <xf numFmtId="191" fontId="11" fillId="15" borderId="22" xfId="0" applyNumberFormat="1" applyFont="1" applyFill="1" applyBorder="1" applyAlignment="1">
      <alignment horizontal="right" vertical="center"/>
    </xf>
    <xf numFmtId="178" fontId="3" fillId="2" borderId="0" xfId="0" applyNumberFormat="1" applyFont="1" applyFill="1" applyAlignment="1" applyProtection="1">
      <alignment vertical="center"/>
      <protection locked="0"/>
    </xf>
    <xf numFmtId="0" fontId="5" fillId="3" borderId="8" xfId="0"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0" fontId="5" fillId="7" borderId="3" xfId="0" applyFont="1" applyFill="1" applyBorder="1" applyAlignment="1">
      <alignment horizontal="left" vertical="center"/>
    </xf>
    <xf numFmtId="0" fontId="5" fillId="7" borderId="8" xfId="0" applyFont="1" applyFill="1" applyBorder="1" applyAlignment="1">
      <alignment horizontal="left" vertical="center"/>
    </xf>
    <xf numFmtId="0" fontId="5" fillId="7" borderId="9" xfId="0" applyFont="1" applyFill="1" applyBorder="1" applyAlignment="1">
      <alignment horizontal="left" vertical="center"/>
    </xf>
    <xf numFmtId="0" fontId="5" fillId="7" borderId="15" xfId="0" applyFont="1" applyFill="1" applyBorder="1" applyAlignment="1">
      <alignment horizontal="left" vertical="center"/>
    </xf>
    <xf numFmtId="0" fontId="5" fillId="7" borderId="14" xfId="0" applyFont="1" applyFill="1" applyBorder="1" applyAlignment="1">
      <alignment horizontal="left" vertical="center"/>
    </xf>
    <xf numFmtId="0" fontId="5" fillId="7" borderId="13" xfId="0" applyFont="1" applyFill="1" applyBorder="1" applyAlignment="1">
      <alignment horizontal="left" vertical="center"/>
    </xf>
    <xf numFmtId="0" fontId="5" fillId="7" borderId="3" xfId="0" applyFont="1" applyFill="1" applyBorder="1" applyAlignment="1">
      <alignment horizontal="left" vertical="center" wrapText="1"/>
    </xf>
    <xf numFmtId="0" fontId="5" fillId="7" borderId="8" xfId="0" applyFont="1" applyFill="1" applyBorder="1" applyAlignment="1">
      <alignment horizontal="left" vertical="center" wrapText="1"/>
    </xf>
    <xf numFmtId="0" fontId="5" fillId="7" borderId="9" xfId="0" applyFont="1" applyFill="1" applyBorder="1" applyAlignment="1">
      <alignment horizontal="left" vertical="center" wrapText="1"/>
    </xf>
    <xf numFmtId="0" fontId="5" fillId="7" borderId="7" xfId="0" applyFont="1" applyFill="1" applyBorder="1" applyAlignment="1" applyProtection="1">
      <alignment horizontal="center" vertical="center" textRotation="255"/>
      <protection locked="0"/>
    </xf>
    <xf numFmtId="0" fontId="5" fillId="7" borderId="4" xfId="0" applyFont="1" applyFill="1" applyBorder="1" applyAlignment="1" applyProtection="1">
      <alignment horizontal="center" vertical="center" textRotation="255"/>
      <protection locked="0"/>
    </xf>
    <xf numFmtId="0" fontId="5" fillId="7" borderId="6" xfId="0" applyFont="1" applyFill="1" applyBorder="1" applyAlignment="1" applyProtection="1">
      <alignment horizontal="center" vertical="center" textRotation="255"/>
      <protection locked="0"/>
    </xf>
    <xf numFmtId="0" fontId="5" fillId="7" borderId="11" xfId="0" applyFont="1" applyFill="1" applyBorder="1" applyAlignment="1" applyProtection="1">
      <alignment horizontal="center" vertical="center" textRotation="255"/>
      <protection locked="0"/>
    </xf>
    <xf numFmtId="0" fontId="11" fillId="15" borderId="18" xfId="0" applyFont="1" applyFill="1" applyBorder="1" applyAlignment="1">
      <alignment horizontal="center" vertical="center"/>
    </xf>
    <xf numFmtId="0" fontId="11" fillId="15" borderId="24" xfId="0" applyFont="1" applyFill="1" applyBorder="1" applyAlignment="1">
      <alignment horizontal="center" vertical="center"/>
    </xf>
    <xf numFmtId="0" fontId="11" fillId="15" borderId="23" xfId="0" applyFont="1" applyFill="1" applyBorder="1" applyAlignment="1">
      <alignment horizontal="center" vertical="center"/>
    </xf>
    <xf numFmtId="190" fontId="11" fillId="15" borderId="2" xfId="0" applyNumberFormat="1" applyFont="1" applyFill="1" applyBorder="1" applyAlignment="1">
      <alignment horizontal="right" vertical="center"/>
    </xf>
    <xf numFmtId="0" fontId="3" fillId="2" borderId="8" xfId="0" applyFont="1" applyFill="1" applyBorder="1" applyAlignment="1" applyProtection="1">
      <alignment horizontal="left" vertical="center"/>
      <protection locked="0"/>
    </xf>
    <xf numFmtId="0" fontId="3" fillId="2" borderId="9" xfId="0" applyFont="1" applyFill="1" applyBorder="1" applyAlignment="1" applyProtection="1">
      <alignment horizontal="left" vertical="center"/>
      <protection locked="0"/>
    </xf>
    <xf numFmtId="192" fontId="11" fillId="15" borderId="11" xfId="0" applyNumberFormat="1" applyFont="1" applyFill="1" applyBorder="1" applyAlignment="1">
      <alignment horizontal="center" vertical="center"/>
    </xf>
    <xf numFmtId="192" fontId="11" fillId="15" borderId="1" xfId="0" applyNumberFormat="1" applyFont="1" applyFill="1" applyBorder="1" applyAlignment="1">
      <alignment horizontal="center" vertical="center"/>
    </xf>
    <xf numFmtId="192" fontId="11" fillId="15" borderId="12" xfId="0" applyNumberFormat="1" applyFont="1" applyFill="1" applyBorder="1" applyAlignment="1">
      <alignment horizontal="center" vertical="center"/>
    </xf>
    <xf numFmtId="192" fontId="11" fillId="15" borderId="22" xfId="0" applyNumberFormat="1" applyFont="1" applyFill="1" applyBorder="1" applyAlignment="1">
      <alignment horizontal="center" vertical="center"/>
    </xf>
    <xf numFmtId="190" fontId="11" fillId="15" borderId="5" xfId="0" applyNumberFormat="1" applyFont="1" applyFill="1" applyBorder="1" applyAlignment="1">
      <alignment horizontal="right" vertical="center"/>
    </xf>
    <xf numFmtId="191" fontId="11" fillId="15" borderId="11" xfId="0" applyNumberFormat="1" applyFont="1" applyFill="1" applyBorder="1" applyAlignment="1">
      <alignment horizontal="right" vertical="center"/>
    </xf>
    <xf numFmtId="191" fontId="11" fillId="15" borderId="1" xfId="0" applyNumberFormat="1" applyFont="1" applyFill="1" applyBorder="1" applyAlignment="1">
      <alignment horizontal="right" vertical="center"/>
    </xf>
    <xf numFmtId="191" fontId="11" fillId="15" borderId="12" xfId="0" applyNumberFormat="1" applyFont="1" applyFill="1" applyBorder="1" applyAlignment="1">
      <alignment horizontal="right" vertical="center"/>
    </xf>
    <xf numFmtId="0" fontId="86" fillId="18" borderId="121" xfId="0" applyFont="1" applyFill="1" applyBorder="1" applyAlignment="1">
      <alignment horizontal="center" vertical="center"/>
    </xf>
    <xf numFmtId="0" fontId="86" fillId="18" borderId="122" xfId="0" applyFont="1" applyFill="1" applyBorder="1" applyAlignment="1">
      <alignment horizontal="center" vertical="center"/>
    </xf>
    <xf numFmtId="0" fontId="86" fillId="18" borderId="123" xfId="0" applyFont="1" applyFill="1" applyBorder="1" applyAlignment="1">
      <alignment horizontal="center" vertical="center"/>
    </xf>
    <xf numFmtId="0" fontId="3" fillId="2" borderId="1" xfId="0" applyFont="1" applyFill="1" applyBorder="1" applyAlignment="1" applyProtection="1">
      <alignment horizontal="left" vertical="center" wrapText="1" shrinkToFit="1"/>
      <protection locked="0"/>
    </xf>
    <xf numFmtId="176" fontId="3" fillId="2" borderId="8" xfId="0" applyNumberFormat="1" applyFont="1" applyFill="1" applyBorder="1" applyAlignment="1" applyProtection="1">
      <alignment horizontal="right" vertical="center"/>
      <protection locked="0"/>
    </xf>
    <xf numFmtId="177" fontId="5" fillId="2" borderId="1" xfId="0" applyNumberFormat="1" applyFont="1" applyFill="1" applyBorder="1" applyAlignment="1" applyProtection="1">
      <alignment horizontal="left" vertical="center"/>
      <protection locked="0"/>
    </xf>
    <xf numFmtId="190" fontId="11" fillId="15" borderId="11" xfId="0" applyNumberFormat="1" applyFont="1" applyFill="1" applyBorder="1" applyAlignment="1">
      <alignment horizontal="right" vertical="center"/>
    </xf>
    <xf numFmtId="190" fontId="11" fillId="15" borderId="1" xfId="0" applyNumberFormat="1" applyFont="1" applyFill="1" applyBorder="1" applyAlignment="1">
      <alignment horizontal="right" vertical="center"/>
    </xf>
    <xf numFmtId="190" fontId="11" fillId="15" borderId="12" xfId="0" applyNumberFormat="1" applyFont="1" applyFill="1" applyBorder="1" applyAlignment="1">
      <alignment horizontal="right" vertical="center"/>
    </xf>
    <xf numFmtId="0" fontId="5" fillId="7" borderId="7" xfId="0" applyFont="1" applyFill="1" applyBorder="1" applyAlignment="1">
      <alignment horizontal="center" vertical="center" textRotation="255" wrapText="1"/>
    </xf>
    <xf numFmtId="0" fontId="5" fillId="7" borderId="4" xfId="0" applyFont="1" applyFill="1" applyBorder="1" applyAlignment="1">
      <alignment horizontal="center" vertical="center" textRotation="255" wrapText="1"/>
    </xf>
    <xf numFmtId="0" fontId="5" fillId="7" borderId="5" xfId="0" applyFont="1" applyFill="1" applyBorder="1" applyAlignment="1">
      <alignment horizontal="center" vertical="center" textRotation="255" wrapText="1"/>
    </xf>
    <xf numFmtId="178" fontId="3" fillId="13" borderId="26" xfId="0" applyNumberFormat="1" applyFont="1" applyFill="1" applyBorder="1" applyAlignment="1">
      <alignment horizontal="right" vertical="center" shrinkToFit="1"/>
    </xf>
    <xf numFmtId="176" fontId="3" fillId="13" borderId="26" xfId="0" applyNumberFormat="1" applyFont="1" applyFill="1" applyBorder="1" applyAlignment="1">
      <alignment horizontal="right" vertical="center" shrinkToFit="1"/>
    </xf>
    <xf numFmtId="0" fontId="5" fillId="7" borderId="4" xfId="0" applyFont="1" applyFill="1" applyBorder="1" applyAlignment="1">
      <alignment horizontal="center" vertical="center" textRotation="255"/>
    </xf>
    <xf numFmtId="0" fontId="5" fillId="7" borderId="5" xfId="0" applyFont="1" applyFill="1" applyBorder="1" applyAlignment="1">
      <alignment horizontal="center" vertical="center" textRotation="255"/>
    </xf>
    <xf numFmtId="0" fontId="5" fillId="7" borderId="12" xfId="0" applyFont="1" applyFill="1" applyBorder="1" applyAlignment="1">
      <alignment horizontal="center" vertical="center"/>
    </xf>
    <xf numFmtId="196" fontId="3" fillId="2" borderId="14" xfId="0" applyNumberFormat="1" applyFont="1" applyFill="1" applyBorder="1" applyAlignment="1" applyProtection="1">
      <alignment horizontal="right" vertical="center"/>
      <protection locked="0"/>
    </xf>
    <xf numFmtId="187" fontId="58" fillId="2" borderId="0" xfId="0" applyNumberFormat="1" applyFont="1" applyFill="1" applyAlignment="1" applyProtection="1">
      <alignment horizontal="right" vertical="center"/>
      <protection locked="0"/>
    </xf>
    <xf numFmtId="0" fontId="5" fillId="7" borderId="9" xfId="0" applyFont="1" applyFill="1" applyBorder="1" applyAlignment="1">
      <alignment horizontal="center" vertical="center"/>
    </xf>
    <xf numFmtId="0" fontId="5" fillId="7" borderId="10" xfId="0" applyFont="1" applyFill="1" applyBorder="1" applyAlignment="1">
      <alignment horizontal="center" vertical="center"/>
    </xf>
    <xf numFmtId="0" fontId="37" fillId="7" borderId="3" xfId="0" applyFont="1" applyFill="1" applyBorder="1" applyAlignment="1">
      <alignment horizontal="center" vertical="center" wrapText="1"/>
    </xf>
    <xf numFmtId="0" fontId="37" fillId="7" borderId="9" xfId="0" applyFont="1" applyFill="1" applyBorder="1" applyAlignment="1">
      <alignment horizontal="center" vertical="center" wrapText="1"/>
    </xf>
    <xf numFmtId="0" fontId="37" fillId="7" borderId="6" xfId="0" applyFont="1" applyFill="1" applyBorder="1" applyAlignment="1">
      <alignment horizontal="center" vertical="center" wrapText="1"/>
    </xf>
    <xf numFmtId="0" fontId="37" fillId="7" borderId="10" xfId="0" applyFont="1" applyFill="1" applyBorder="1" applyAlignment="1">
      <alignment horizontal="center" vertical="center" wrapText="1"/>
    </xf>
    <xf numFmtId="0" fontId="20" fillId="2" borderId="0" xfId="0" applyFont="1" applyFill="1" applyAlignment="1">
      <alignment horizontal="center" vertical="center"/>
    </xf>
    <xf numFmtId="0" fontId="3" fillId="2" borderId="63" xfId="0" applyFont="1" applyFill="1" applyBorder="1" applyAlignment="1" applyProtection="1">
      <alignment horizontal="left" vertical="center"/>
      <protection locked="0"/>
    </xf>
    <xf numFmtId="0" fontId="14" fillId="2" borderId="0" xfId="0" applyFont="1" applyFill="1" applyAlignment="1">
      <alignment horizontal="right" vertical="center"/>
    </xf>
    <xf numFmtId="0" fontId="5" fillId="7" borderId="8" xfId="0" applyFont="1" applyFill="1" applyBorder="1" applyAlignment="1">
      <alignment horizontal="center" vertical="center" wrapText="1"/>
    </xf>
    <xf numFmtId="0" fontId="5" fillId="7" borderId="0" xfId="0" applyFont="1" applyFill="1" applyAlignment="1">
      <alignment horizontal="center" vertical="center" wrapText="1"/>
    </xf>
    <xf numFmtId="0" fontId="3" fillId="0" borderId="3"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177" fontId="27" fillId="2" borderId="0" xfId="0" applyNumberFormat="1" applyFont="1" applyFill="1" applyAlignment="1" applyProtection="1">
      <alignment horizontal="left" vertical="center"/>
      <protection locked="0"/>
    </xf>
    <xf numFmtId="0" fontId="3" fillId="0" borderId="0" xfId="0" applyFont="1" applyAlignment="1" applyProtection="1">
      <alignment vertical="center" wrapText="1"/>
      <protection locked="0"/>
    </xf>
    <xf numFmtId="0" fontId="3" fillId="0" borderId="10" xfId="0" applyFont="1" applyBorder="1" applyAlignment="1" applyProtection="1">
      <alignment vertical="center" wrapText="1"/>
      <protection locked="0"/>
    </xf>
    <xf numFmtId="49" fontId="3" fillId="2" borderId="0" xfId="0" applyNumberFormat="1" applyFont="1" applyFill="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5" fillId="7" borderId="1" xfId="0" applyFont="1" applyFill="1" applyBorder="1" applyAlignment="1">
      <alignment horizontal="center" vertical="center" wrapText="1"/>
    </xf>
    <xf numFmtId="0" fontId="3" fillId="2" borderId="1"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85" fillId="2" borderId="0" xfId="0" applyFont="1" applyFill="1" applyAlignment="1" applyProtection="1">
      <alignment horizontal="left" vertical="center" wrapText="1"/>
      <protection locked="0"/>
    </xf>
    <xf numFmtId="176" fontId="3" fillId="2" borderId="28" xfId="0" applyNumberFormat="1" applyFont="1" applyFill="1" applyBorder="1" applyAlignment="1" applyProtection="1">
      <alignment horizontal="right" vertical="center"/>
      <protection locked="0"/>
    </xf>
    <xf numFmtId="178" fontId="3" fillId="2" borderId="26" xfId="0" applyNumberFormat="1" applyFont="1" applyFill="1" applyBorder="1" applyAlignment="1" applyProtection="1">
      <alignment horizontal="right" vertical="center" shrinkToFit="1"/>
      <protection locked="0"/>
    </xf>
    <xf numFmtId="0" fontId="5" fillId="7" borderId="3" xfId="0" applyFont="1" applyFill="1" applyBorder="1" applyAlignment="1">
      <alignment horizontal="center" vertical="center" textRotation="255" wrapText="1"/>
    </xf>
    <xf numFmtId="0" fontId="5" fillId="7" borderId="6" xfId="0" applyFont="1" applyFill="1" applyBorder="1" applyAlignment="1">
      <alignment horizontal="center" vertical="center" textRotation="255" wrapText="1"/>
    </xf>
    <xf numFmtId="0" fontId="5" fillId="7" borderId="11" xfId="0" applyFont="1" applyFill="1" applyBorder="1" applyAlignment="1">
      <alignment horizontal="center" vertical="center" textRotation="255" wrapText="1"/>
    </xf>
    <xf numFmtId="0" fontId="4" fillId="4" borderId="6" xfId="0" applyFont="1" applyFill="1" applyBorder="1" applyAlignment="1" applyProtection="1">
      <alignment horizontal="left" vertical="top" wrapText="1"/>
      <protection locked="0"/>
    </xf>
    <xf numFmtId="0" fontId="4" fillId="4" borderId="0" xfId="0" applyFont="1" applyFill="1" applyAlignment="1" applyProtection="1">
      <alignment horizontal="left" vertical="top"/>
      <protection locked="0"/>
    </xf>
    <xf numFmtId="0" fontId="4" fillId="4" borderId="6" xfId="0" applyFont="1" applyFill="1" applyBorder="1" applyAlignment="1" applyProtection="1">
      <alignment horizontal="left" vertical="top"/>
      <protection locked="0"/>
    </xf>
    <xf numFmtId="0" fontId="4" fillId="4" borderId="11" xfId="0" applyFont="1" applyFill="1" applyBorder="1" applyAlignment="1" applyProtection="1">
      <alignment horizontal="left" vertical="top"/>
      <protection locked="0"/>
    </xf>
    <xf numFmtId="0" fontId="4" fillId="4" borderId="1" xfId="0" applyFont="1" applyFill="1" applyBorder="1" applyAlignment="1" applyProtection="1">
      <alignment horizontal="left" vertical="top"/>
      <protection locked="0"/>
    </xf>
    <xf numFmtId="176" fontId="5" fillId="2" borderId="8" xfId="0" applyNumberFormat="1"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187" fontId="3" fillId="4" borderId="26" xfId="0" applyNumberFormat="1" applyFont="1" applyFill="1" applyBorder="1" applyAlignment="1" applyProtection="1">
      <alignment horizontal="right" vertical="center"/>
      <protection locked="0"/>
    </xf>
    <xf numFmtId="178" fontId="3" fillId="2" borderId="3" xfId="0" applyNumberFormat="1" applyFont="1" applyFill="1" applyBorder="1" applyAlignment="1" applyProtection="1">
      <alignment horizontal="right" vertical="center" wrapText="1"/>
      <protection locked="0"/>
    </xf>
    <xf numFmtId="178" fontId="3" fillId="2" borderId="8" xfId="0" applyNumberFormat="1" applyFont="1" applyFill="1" applyBorder="1" applyAlignment="1" applyProtection="1">
      <alignment horizontal="right" vertical="center" wrapText="1"/>
      <protection locked="0"/>
    </xf>
    <xf numFmtId="178" fontId="3" fillId="2" borderId="11" xfId="0" applyNumberFormat="1" applyFont="1" applyFill="1" applyBorder="1" applyAlignment="1" applyProtection="1">
      <alignment horizontal="right" vertical="center" wrapText="1"/>
      <protection locked="0"/>
    </xf>
    <xf numFmtId="178" fontId="3" fillId="2" borderId="1" xfId="0" applyNumberFormat="1" applyFont="1" applyFill="1" applyBorder="1" applyAlignment="1" applyProtection="1">
      <alignment horizontal="right" vertical="center" wrapText="1"/>
      <protection locked="0"/>
    </xf>
    <xf numFmtId="0" fontId="5" fillId="7" borderId="11" xfId="0" applyFont="1" applyFill="1" applyBorder="1" applyAlignment="1">
      <alignment horizontal="right" vertical="center"/>
    </xf>
    <xf numFmtId="0" fontId="5" fillId="7" borderId="1" xfId="0" applyFont="1" applyFill="1" applyBorder="1" applyAlignment="1">
      <alignment horizontal="right" vertical="center"/>
    </xf>
    <xf numFmtId="0" fontId="5" fillId="7" borderId="12" xfId="0" applyFont="1" applyFill="1" applyBorder="1" applyAlignment="1">
      <alignment horizontal="right" vertical="center"/>
    </xf>
    <xf numFmtId="188" fontId="3" fillId="0" borderId="11" xfId="0" quotePrefix="1" applyNumberFormat="1" applyFont="1" applyBorder="1" applyAlignment="1" applyProtection="1">
      <alignment horizontal="right" vertical="center"/>
      <protection locked="0"/>
    </xf>
    <xf numFmtId="0" fontId="5" fillId="7" borderId="3" xfId="0" applyFont="1" applyFill="1" applyBorder="1" applyAlignment="1">
      <alignment horizontal="right" vertical="center" wrapText="1"/>
    </xf>
    <xf numFmtId="0" fontId="5" fillId="7" borderId="8" xfId="0" applyFont="1" applyFill="1" applyBorder="1" applyAlignment="1">
      <alignment horizontal="right" vertical="center" wrapText="1"/>
    </xf>
    <xf numFmtId="0" fontId="5" fillId="7" borderId="9" xfId="0" applyFont="1" applyFill="1" applyBorder="1" applyAlignment="1">
      <alignment horizontal="right" vertical="center" wrapText="1"/>
    </xf>
    <xf numFmtId="176" fontId="3" fillId="2" borderId="29" xfId="0" applyNumberFormat="1" applyFont="1" applyFill="1" applyBorder="1" applyAlignment="1" applyProtection="1">
      <alignment horizontal="right" vertical="center"/>
      <protection locked="0"/>
    </xf>
    <xf numFmtId="179" fontId="3" fillId="2" borderId="26" xfId="0" applyNumberFormat="1" applyFont="1" applyFill="1" applyBorder="1" applyAlignment="1" applyProtection="1">
      <alignment horizontal="center" vertical="center"/>
      <protection locked="0"/>
    </xf>
    <xf numFmtId="0" fontId="3" fillId="2" borderId="109" xfId="0" applyFont="1" applyFill="1" applyBorder="1" applyAlignment="1" applyProtection="1">
      <alignment horizontal="left" vertical="center" shrinkToFit="1"/>
      <protection locked="0"/>
    </xf>
    <xf numFmtId="181" fontId="3" fillId="2" borderId="109" xfId="0" applyNumberFormat="1" applyFont="1" applyFill="1" applyBorder="1" applyAlignment="1" applyProtection="1">
      <alignment horizontal="center" vertical="center"/>
      <protection locked="0"/>
    </xf>
    <xf numFmtId="181" fontId="3" fillId="2" borderId="110" xfId="0" applyNumberFormat="1" applyFont="1" applyFill="1" applyBorder="1" applyAlignment="1" applyProtection="1">
      <alignment horizontal="center" vertical="center"/>
      <protection locked="0"/>
    </xf>
    <xf numFmtId="198" fontId="3" fillId="2" borderId="1" xfId="0" applyNumberFormat="1" applyFont="1" applyFill="1" applyBorder="1" applyAlignment="1" applyProtection="1">
      <alignment horizontal="right" vertical="center"/>
      <protection locked="0"/>
    </xf>
    <xf numFmtId="177" fontId="3" fillId="2" borderId="15" xfId="0" applyNumberFormat="1" applyFont="1" applyFill="1" applyBorder="1" applyAlignment="1" applyProtection="1">
      <alignment horizontal="center" vertical="center"/>
      <protection locked="0"/>
    </xf>
    <xf numFmtId="177" fontId="3" fillId="2" borderId="14" xfId="0" applyNumberFormat="1" applyFont="1" applyFill="1" applyBorder="1" applyAlignment="1" applyProtection="1">
      <alignment horizontal="center" vertical="center"/>
      <protection locked="0"/>
    </xf>
    <xf numFmtId="177" fontId="3" fillId="2" borderId="13" xfId="0" applyNumberFormat="1" applyFont="1" applyFill="1" applyBorder="1" applyAlignment="1" applyProtection="1">
      <alignment horizontal="center" vertical="center"/>
      <protection locked="0"/>
    </xf>
    <xf numFmtId="55" fontId="3" fillId="2" borderId="15" xfId="0" applyNumberFormat="1" applyFont="1" applyFill="1" applyBorder="1" applyAlignment="1" applyProtection="1">
      <alignment horizontal="center" vertical="center"/>
      <protection locked="0"/>
    </xf>
    <xf numFmtId="55" fontId="3" fillId="2" borderId="13" xfId="0" applyNumberFormat="1" applyFont="1" applyFill="1" applyBorder="1" applyAlignment="1" applyProtection="1">
      <alignment horizontal="center" vertical="center"/>
      <protection locked="0"/>
    </xf>
    <xf numFmtId="0" fontId="5" fillId="2" borderId="6" xfId="0"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0" fontId="5" fillId="2" borderId="10" xfId="0" applyFont="1" applyFill="1" applyBorder="1" applyAlignment="1" applyProtection="1">
      <alignment horizontal="left" vertical="top" wrapText="1"/>
      <protection locked="0"/>
    </xf>
    <xf numFmtId="0" fontId="5" fillId="7" borderId="10" xfId="0" applyFont="1" applyFill="1" applyBorder="1" applyAlignment="1">
      <alignment horizontal="center" vertical="center" textRotation="255" wrapText="1"/>
    </xf>
    <xf numFmtId="0" fontId="5" fillId="2" borderId="23" xfId="0" applyFont="1" applyFill="1" applyBorder="1" applyAlignment="1" applyProtection="1">
      <alignment horizontal="center" vertical="center"/>
      <protection locked="0"/>
    </xf>
    <xf numFmtId="0" fontId="5" fillId="2" borderId="24" xfId="0" applyFont="1" applyFill="1" applyBorder="1" applyAlignment="1" applyProtection="1">
      <alignment horizontal="center" vertical="center"/>
      <protection locked="0"/>
    </xf>
    <xf numFmtId="0" fontId="5" fillId="7" borderId="3" xfId="0" applyFont="1" applyFill="1" applyBorder="1" applyAlignment="1">
      <alignment horizontal="center" wrapText="1"/>
    </xf>
    <xf numFmtId="0" fontId="5" fillId="7" borderId="8" xfId="0" applyFont="1" applyFill="1" applyBorder="1" applyAlignment="1">
      <alignment horizontal="center" wrapText="1"/>
    </xf>
    <xf numFmtId="0" fontId="5" fillId="7" borderId="0" xfId="0" applyFont="1" applyFill="1" applyAlignment="1">
      <alignment horizontal="center" wrapText="1"/>
    </xf>
    <xf numFmtId="178" fontId="5" fillId="0" borderId="8" xfId="0" applyNumberFormat="1" applyFont="1" applyBorder="1" applyAlignment="1" applyProtection="1">
      <alignment horizontal="left" vertical="center"/>
      <protection locked="0"/>
    </xf>
    <xf numFmtId="178" fontId="5" fillId="0" borderId="9" xfId="0" applyNumberFormat="1" applyFont="1" applyBorder="1" applyAlignment="1" applyProtection="1">
      <alignment horizontal="left" vertical="center"/>
      <protection locked="0"/>
    </xf>
    <xf numFmtId="0" fontId="4" fillId="7" borderId="11" xfId="0" applyFont="1" applyFill="1" applyBorder="1" applyAlignment="1">
      <alignment horizontal="center" vertical="top" wrapText="1"/>
    </xf>
    <xf numFmtId="0" fontId="4" fillId="7" borderId="1" xfId="0" applyFont="1" applyFill="1" applyBorder="1" applyAlignment="1">
      <alignment horizontal="center" vertical="top" wrapText="1"/>
    </xf>
    <xf numFmtId="178" fontId="3" fillId="2" borderId="11" xfId="0" applyNumberFormat="1" applyFont="1" applyFill="1" applyBorder="1" applyAlignment="1" applyProtection="1">
      <alignment horizontal="right" vertical="center"/>
      <protection locked="0"/>
    </xf>
    <xf numFmtId="178" fontId="3" fillId="2" borderId="1" xfId="0" applyNumberFormat="1" applyFont="1" applyFill="1" applyBorder="1" applyAlignment="1" applyProtection="1">
      <alignment horizontal="right" vertical="center"/>
      <protection locked="0"/>
    </xf>
    <xf numFmtId="0" fontId="11" fillId="2" borderId="104" xfId="0" applyFont="1" applyFill="1" applyBorder="1" applyAlignment="1">
      <alignment horizontal="center" vertical="center" wrapText="1"/>
    </xf>
    <xf numFmtId="0" fontId="11" fillId="2" borderId="105" xfId="0" applyFont="1" applyFill="1" applyBorder="1" applyAlignment="1">
      <alignment horizontal="center" vertical="center" wrapText="1"/>
    </xf>
    <xf numFmtId="0" fontId="11" fillId="2" borderId="106" xfId="0" applyFont="1" applyFill="1" applyBorder="1" applyAlignment="1">
      <alignment horizontal="center" vertical="center" wrapText="1"/>
    </xf>
    <xf numFmtId="0" fontId="85" fillId="2" borderId="0" xfId="0" applyFont="1" applyFill="1" applyAlignment="1" applyProtection="1">
      <alignment horizontal="center" vertical="center"/>
      <protection locked="0"/>
    </xf>
    <xf numFmtId="0" fontId="84" fillId="2" borderId="0" xfId="0" applyFont="1" applyFill="1" applyAlignment="1" applyProtection="1">
      <alignment horizontal="center" vertical="center"/>
      <protection locked="0"/>
    </xf>
    <xf numFmtId="0" fontId="3" fillId="0" borderId="15" xfId="0" applyFont="1" applyBorder="1" applyAlignment="1" applyProtection="1">
      <alignment vertical="center" wrapText="1"/>
      <protection locked="0"/>
    </xf>
    <xf numFmtId="0" fontId="3" fillId="0" borderId="14" xfId="0" applyFont="1" applyBorder="1" applyAlignment="1" applyProtection="1">
      <alignment vertical="center" wrapText="1"/>
      <protection locked="0"/>
    </xf>
    <xf numFmtId="0" fontId="3" fillId="0" borderId="13" xfId="0" applyFont="1" applyBorder="1" applyAlignment="1" applyProtection="1">
      <alignment vertical="center" wrapText="1"/>
      <protection locked="0"/>
    </xf>
    <xf numFmtId="0" fontId="37" fillId="2" borderId="0" xfId="0" applyFont="1" applyFill="1" applyAlignment="1" applyProtection="1">
      <alignment horizontal="left" vertical="center" wrapText="1"/>
      <protection locked="0"/>
    </xf>
    <xf numFmtId="192" fontId="11" fillId="15" borderId="2" xfId="0" applyNumberFormat="1" applyFont="1" applyFill="1" applyBorder="1" applyAlignment="1">
      <alignment horizontal="center" vertical="center"/>
    </xf>
    <xf numFmtId="176" fontId="3" fillId="24" borderId="152" xfId="0" applyNumberFormat="1" applyFont="1" applyFill="1" applyBorder="1" applyAlignment="1" applyProtection="1">
      <alignment horizontal="right" vertical="center" shrinkToFit="1"/>
      <protection locked="0"/>
    </xf>
    <xf numFmtId="0" fontId="0" fillId="24" borderId="152" xfId="0" applyFill="1" applyBorder="1" applyAlignment="1">
      <alignment horizontal="right" vertical="center" shrinkToFit="1"/>
    </xf>
    <xf numFmtId="189" fontId="3" fillId="2" borderId="15" xfId="0" applyNumberFormat="1" applyFont="1" applyFill="1" applyBorder="1" applyAlignment="1" applyProtection="1">
      <alignment horizontal="right" vertical="center"/>
      <protection locked="0"/>
    </xf>
    <xf numFmtId="189" fontId="3" fillId="2" borderId="14" xfId="0" applyNumberFormat="1" applyFont="1" applyFill="1" applyBorder="1" applyAlignment="1" applyProtection="1">
      <alignment horizontal="right" vertical="center"/>
      <protection locked="0"/>
    </xf>
    <xf numFmtId="0" fontId="5" fillId="3" borderId="14" xfId="0" applyFont="1" applyFill="1" applyBorder="1" applyAlignment="1" applyProtection="1">
      <alignment horizontal="center" vertical="center"/>
      <protection locked="0"/>
    </xf>
    <xf numFmtId="187" fontId="3" fillId="2" borderId="15" xfId="0" applyNumberFormat="1" applyFont="1" applyFill="1" applyBorder="1" applyAlignment="1" applyProtection="1">
      <alignment horizontal="right" vertical="center"/>
      <protection locked="0"/>
    </xf>
    <xf numFmtId="187" fontId="3" fillId="2" borderId="14" xfId="0" applyNumberFormat="1" applyFont="1" applyFill="1" applyBorder="1" applyAlignment="1" applyProtection="1">
      <alignment horizontal="right" vertical="center"/>
      <protection locked="0"/>
    </xf>
    <xf numFmtId="191" fontId="11" fillId="15" borderId="5" xfId="0" applyNumberFormat="1" applyFont="1" applyFill="1" applyBorder="1" applyAlignment="1">
      <alignment horizontal="right" vertical="center"/>
    </xf>
    <xf numFmtId="190" fontId="11" fillId="15" borderId="22" xfId="0" applyNumberFormat="1" applyFont="1" applyFill="1" applyBorder="1" applyAlignment="1">
      <alignment horizontal="right" vertical="center"/>
    </xf>
    <xf numFmtId="0" fontId="11" fillId="15" borderId="2" xfId="0" applyFont="1" applyFill="1" applyBorder="1" applyAlignment="1">
      <alignment horizontal="center" vertical="center"/>
    </xf>
    <xf numFmtId="192" fontId="11" fillId="15" borderId="5" xfId="0" applyNumberFormat="1" applyFont="1" applyFill="1" applyBorder="1" applyAlignment="1">
      <alignment horizontal="center" vertical="center"/>
    </xf>
    <xf numFmtId="0" fontId="11" fillId="15" borderId="22" xfId="0" applyFont="1" applyFill="1" applyBorder="1" applyAlignment="1">
      <alignment horizontal="center" vertical="center"/>
    </xf>
    <xf numFmtId="0" fontId="11" fillId="15" borderId="11" xfId="0" applyFont="1" applyFill="1" applyBorder="1" applyAlignment="1">
      <alignment horizontal="center" vertical="center"/>
    </xf>
    <xf numFmtId="0" fontId="11" fillId="15" borderId="12" xfId="0" applyFont="1" applyFill="1" applyBorder="1" applyAlignment="1">
      <alignment horizontal="center" vertical="center"/>
    </xf>
    <xf numFmtId="0" fontId="5" fillId="3" borderId="3" xfId="0" applyFont="1" applyFill="1" applyBorder="1" applyAlignment="1" applyProtection="1">
      <alignment horizontal="center" vertical="center"/>
      <protection locked="0"/>
    </xf>
    <xf numFmtId="0" fontId="87" fillId="2" borderId="0" xfId="0" applyFont="1" applyFill="1" applyAlignment="1" applyProtection="1">
      <alignment horizontal="left" vertical="center" wrapText="1"/>
      <protection locked="0"/>
    </xf>
    <xf numFmtId="0" fontId="20" fillId="0" borderId="0" xfId="0" applyFont="1" applyAlignment="1" applyProtection="1">
      <alignment horizontal="center" vertical="center"/>
      <protection locked="0"/>
    </xf>
    <xf numFmtId="0" fontId="71" fillId="3" borderId="3" xfId="0" applyFont="1" applyFill="1" applyBorder="1" applyAlignment="1" applyProtection="1">
      <alignment horizontal="center" vertical="center"/>
      <protection locked="0"/>
    </xf>
    <xf numFmtId="0" fontId="71" fillId="3" borderId="8" xfId="0" applyFont="1" applyFill="1" applyBorder="1" applyAlignment="1" applyProtection="1">
      <alignment horizontal="center" vertical="center"/>
      <protection locked="0"/>
    </xf>
    <xf numFmtId="0" fontId="71" fillId="3" borderId="9" xfId="0" applyFont="1" applyFill="1" applyBorder="1" applyAlignment="1" applyProtection="1">
      <alignment horizontal="center" vertical="center"/>
      <protection locked="0"/>
    </xf>
    <xf numFmtId="0" fontId="74" fillId="2" borderId="0" xfId="0" applyFont="1" applyFill="1" applyAlignment="1" applyProtection="1">
      <alignment horizontal="left" vertical="top" wrapText="1"/>
      <protection locked="0"/>
    </xf>
    <xf numFmtId="0" fontId="11" fillId="0" borderId="5" xfId="0" applyFont="1" applyBorder="1" applyAlignment="1" applyProtection="1">
      <alignment horizontal="center" vertical="center"/>
      <protection locked="0"/>
    </xf>
    <xf numFmtId="0" fontId="11" fillId="10" borderId="22" xfId="0" applyFont="1" applyFill="1" applyBorder="1" applyAlignment="1" applyProtection="1">
      <alignment horizontal="center" vertical="center"/>
      <protection locked="0"/>
    </xf>
    <xf numFmtId="0" fontId="52" fillId="10" borderId="19" xfId="0" applyFont="1" applyFill="1" applyBorder="1" applyAlignment="1" applyProtection="1">
      <alignment horizontal="center" vertical="center"/>
      <protection locked="0"/>
    </xf>
    <xf numFmtId="0" fontId="52" fillId="10" borderId="20" xfId="0" applyFont="1" applyFill="1" applyBorder="1" applyAlignment="1" applyProtection="1">
      <alignment horizontal="center" vertical="center"/>
      <protection locked="0"/>
    </xf>
    <xf numFmtId="0" fontId="52" fillId="10" borderId="21" xfId="0" applyFont="1" applyFill="1" applyBorder="1" applyAlignment="1" applyProtection="1">
      <alignment horizontal="center" vertical="center"/>
      <protection locked="0"/>
    </xf>
    <xf numFmtId="0" fontId="11" fillId="0" borderId="6"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10"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11" fillId="0" borderId="1" xfId="0" applyFont="1" applyBorder="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protection locked="0"/>
    </xf>
    <xf numFmtId="0" fontId="3" fillId="0" borderId="1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71" fillId="0" borderId="15" xfId="0" applyFont="1" applyBorder="1" applyAlignment="1" applyProtection="1">
      <alignment horizontal="center" vertical="center"/>
      <protection locked="0"/>
    </xf>
    <xf numFmtId="0" fontId="71" fillId="0" borderId="14" xfId="0" applyFont="1" applyBorder="1" applyAlignment="1" applyProtection="1">
      <alignment horizontal="center" vertical="center"/>
      <protection locked="0"/>
    </xf>
    <xf numFmtId="0" fontId="71" fillId="0" borderId="13" xfId="0" applyFont="1" applyBorder="1" applyAlignment="1" applyProtection="1">
      <alignment horizontal="center" vertical="center"/>
      <protection locked="0"/>
    </xf>
    <xf numFmtId="0" fontId="3" fillId="3" borderId="18"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protection locked="0"/>
    </xf>
    <xf numFmtId="0" fontId="3" fillId="3" borderId="24" xfId="0" applyFont="1" applyFill="1" applyBorder="1" applyAlignment="1" applyProtection="1">
      <alignment horizontal="center" vertical="center"/>
      <protection locked="0"/>
    </xf>
    <xf numFmtId="0" fontId="3" fillId="3" borderId="15"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13" xfId="0" applyFont="1" applyFill="1" applyBorder="1" applyAlignment="1" applyProtection="1">
      <alignment horizontal="center" vertical="center"/>
      <protection locked="0"/>
    </xf>
    <xf numFmtId="0" fontId="3" fillId="3" borderId="22" xfId="0" applyFont="1" applyFill="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3" borderId="20" xfId="0" applyFont="1" applyFill="1" applyBorder="1" applyAlignment="1" applyProtection="1">
      <alignment horizontal="center" vertical="center"/>
      <protection locked="0"/>
    </xf>
    <xf numFmtId="0" fontId="3" fillId="0" borderId="5" xfId="0" applyFont="1" applyBorder="1" applyAlignment="1" applyProtection="1">
      <alignment horizontal="left" vertical="center" wrapText="1"/>
      <protection locked="0"/>
    </xf>
    <xf numFmtId="0" fontId="3" fillId="3" borderId="3"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0" borderId="2" xfId="0" applyFont="1" applyBorder="1" applyAlignment="1" applyProtection="1">
      <alignment horizontal="left" vertical="center" wrapText="1"/>
      <protection locked="0"/>
    </xf>
    <xf numFmtId="0" fontId="82" fillId="19" borderId="7" xfId="0" applyFont="1" applyFill="1" applyBorder="1" applyAlignment="1" applyProtection="1">
      <alignment horizontal="center" vertical="center"/>
      <protection locked="0"/>
    </xf>
    <xf numFmtId="0" fontId="82" fillId="19" borderId="22" xfId="0" applyFont="1" applyFill="1" applyBorder="1" applyAlignment="1" applyProtection="1">
      <alignment horizontal="center" vertical="center"/>
      <protection locked="0"/>
    </xf>
    <xf numFmtId="0" fontId="74" fillId="0" borderId="1" xfId="0" quotePrefix="1" applyFont="1" applyBorder="1" applyAlignment="1" applyProtection="1">
      <alignment horizontal="left" vertical="center" shrinkToFit="1"/>
      <protection locked="0"/>
    </xf>
    <xf numFmtId="0" fontId="74" fillId="0" borderId="1" xfId="0" applyFont="1" applyBorder="1" applyAlignment="1" applyProtection="1">
      <alignment horizontal="left" vertical="center" shrinkToFit="1"/>
      <protection locked="0"/>
    </xf>
    <xf numFmtId="0" fontId="15" fillId="2" borderId="30" xfId="0" applyFont="1" applyFill="1" applyBorder="1" applyAlignment="1" applyProtection="1">
      <alignment horizontal="center" vertical="center"/>
      <protection locked="0"/>
    </xf>
    <xf numFmtId="0" fontId="15" fillId="2" borderId="31" xfId="0" applyFont="1" applyFill="1" applyBorder="1" applyAlignment="1" applyProtection="1">
      <alignment horizontal="center" vertical="center"/>
      <protection locked="0"/>
    </xf>
    <xf numFmtId="0" fontId="15" fillId="2" borderId="32" xfId="0" applyFont="1" applyFill="1" applyBorder="1" applyAlignment="1" applyProtection="1">
      <alignment horizontal="center" vertical="center"/>
      <protection locked="0"/>
    </xf>
    <xf numFmtId="0" fontId="3"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71" fillId="0" borderId="30" xfId="0" applyFont="1" applyBorder="1" applyAlignment="1" applyProtection="1">
      <alignment horizontal="center" vertical="center"/>
      <protection locked="0"/>
    </xf>
    <xf numFmtId="0" fontId="71" fillId="0" borderId="31" xfId="0" applyFont="1" applyBorder="1" applyAlignment="1" applyProtection="1">
      <alignment horizontal="center" vertical="center"/>
      <protection locked="0"/>
    </xf>
    <xf numFmtId="0" fontId="71" fillId="0" borderId="32" xfId="0" applyFont="1" applyBorder="1" applyAlignment="1" applyProtection="1">
      <alignment horizontal="center" vertical="center"/>
      <protection locked="0"/>
    </xf>
    <xf numFmtId="0" fontId="82" fillId="19" borderId="18" xfId="0" applyFont="1" applyFill="1" applyBorder="1" applyAlignment="1" applyProtection="1">
      <alignment horizontal="center" vertical="center"/>
      <protection locked="0"/>
    </xf>
    <xf numFmtId="0" fontId="82" fillId="19" borderId="23" xfId="0" applyFont="1" applyFill="1" applyBorder="1" applyAlignment="1" applyProtection="1">
      <alignment horizontal="center" vertical="center"/>
      <protection locked="0"/>
    </xf>
    <xf numFmtId="0" fontId="82" fillId="19" borderId="24" xfId="0" applyFont="1" applyFill="1" applyBorder="1" applyAlignment="1" applyProtection="1">
      <alignment horizontal="center" vertical="center"/>
      <protection locked="0"/>
    </xf>
    <xf numFmtId="0" fontId="3" fillId="0" borderId="30" xfId="0" applyFont="1" applyBorder="1" applyAlignment="1" applyProtection="1">
      <alignment horizontal="left" vertical="center" wrapText="1"/>
      <protection locked="0"/>
    </xf>
    <xf numFmtId="0" fontId="3" fillId="0" borderId="31" xfId="0" applyFont="1" applyBorder="1" applyAlignment="1" applyProtection="1">
      <alignment horizontal="left" vertical="center" wrapText="1"/>
      <protection locked="0"/>
    </xf>
    <xf numFmtId="0" fontId="3" fillId="0" borderId="32" xfId="0" applyFont="1" applyBorder="1" applyAlignment="1" applyProtection="1">
      <alignment horizontal="left" vertical="center" wrapText="1"/>
      <protection locked="0"/>
    </xf>
    <xf numFmtId="0" fontId="51" fillId="11" borderId="18" xfId="0" applyFont="1" applyFill="1" applyBorder="1" applyAlignment="1" applyProtection="1">
      <alignment horizontal="center" vertical="center"/>
      <protection locked="0"/>
    </xf>
    <xf numFmtId="0" fontId="51" fillId="11" borderId="23" xfId="0" applyFont="1" applyFill="1" applyBorder="1" applyAlignment="1" applyProtection="1">
      <alignment horizontal="center" vertical="center"/>
      <protection locked="0"/>
    </xf>
    <xf numFmtId="0" fontId="51" fillId="11" borderId="24" xfId="0" applyFont="1" applyFill="1" applyBorder="1" applyAlignment="1" applyProtection="1">
      <alignment horizontal="center" vertical="center"/>
      <protection locked="0"/>
    </xf>
    <xf numFmtId="0" fontId="3" fillId="0" borderId="30" xfId="0" applyFont="1" applyBorder="1" applyAlignment="1" applyProtection="1">
      <alignment horizontal="left" vertical="center"/>
      <protection locked="0"/>
    </xf>
    <xf numFmtId="0" fontId="3" fillId="0" borderId="31" xfId="0" applyFont="1" applyBorder="1" applyAlignment="1" applyProtection="1">
      <alignment horizontal="left" vertical="center"/>
      <protection locked="0"/>
    </xf>
    <xf numFmtId="0" fontId="3" fillId="0" borderId="32" xfId="0" applyFont="1" applyBorder="1" applyAlignment="1" applyProtection="1">
      <alignment horizontal="left" vertical="center"/>
      <protection locked="0"/>
    </xf>
    <xf numFmtId="0" fontId="71" fillId="3" borderId="18" xfId="0" applyFont="1" applyFill="1" applyBorder="1" applyAlignment="1" applyProtection="1">
      <alignment horizontal="center" vertical="center"/>
      <protection locked="0"/>
    </xf>
    <xf numFmtId="0" fontId="71" fillId="3" borderId="23" xfId="0" applyFont="1" applyFill="1" applyBorder="1" applyAlignment="1" applyProtection="1">
      <alignment horizontal="center" vertical="center"/>
      <protection locked="0"/>
    </xf>
    <xf numFmtId="0" fontId="71" fillId="3" borderId="24" xfId="0" applyFont="1" applyFill="1" applyBorder="1" applyAlignment="1" applyProtection="1">
      <alignment horizontal="center" vertical="center"/>
      <protection locked="0"/>
    </xf>
    <xf numFmtId="0" fontId="12" fillId="2" borderId="15" xfId="0" applyFont="1" applyFill="1" applyBorder="1" applyAlignment="1" applyProtection="1">
      <alignment horizontal="left" vertical="center" wrapText="1"/>
      <protection locked="0"/>
    </xf>
    <xf numFmtId="0" fontId="12" fillId="2" borderId="14" xfId="0" applyFont="1" applyFill="1" applyBorder="1" applyAlignment="1" applyProtection="1">
      <alignment horizontal="left" vertical="center" wrapText="1"/>
      <protection locked="0"/>
    </xf>
    <xf numFmtId="0" fontId="12" fillId="2" borderId="13" xfId="0" applyFont="1" applyFill="1" applyBorder="1" applyAlignment="1" applyProtection="1">
      <alignment horizontal="left" vertical="center" wrapText="1"/>
      <protection locked="0"/>
    </xf>
    <xf numFmtId="0" fontId="12" fillId="2" borderId="15" xfId="0" applyFont="1" applyFill="1" applyBorder="1" applyAlignment="1" applyProtection="1">
      <alignment horizontal="left" vertical="center"/>
      <protection locked="0"/>
    </xf>
    <xf numFmtId="0" fontId="12" fillId="2" borderId="14" xfId="0" applyFont="1" applyFill="1" applyBorder="1" applyAlignment="1" applyProtection="1">
      <alignment horizontal="left" vertical="center"/>
      <protection locked="0"/>
    </xf>
    <xf numFmtId="0" fontId="12" fillId="2" borderId="13" xfId="0" applyFont="1" applyFill="1" applyBorder="1" applyAlignment="1" applyProtection="1">
      <alignment horizontal="left" vertical="center"/>
      <protection locked="0"/>
    </xf>
    <xf numFmtId="0" fontId="12" fillId="2" borderId="15" xfId="0" applyFont="1" applyFill="1" applyBorder="1" applyAlignment="1" applyProtection="1">
      <alignment horizontal="center" vertical="center" wrapText="1"/>
      <protection locked="0"/>
    </xf>
    <xf numFmtId="0" fontId="12" fillId="2" borderId="14" xfId="0" applyFont="1" applyFill="1" applyBorder="1" applyAlignment="1" applyProtection="1">
      <alignment horizontal="center" vertical="center" wrapText="1"/>
      <protection locked="0"/>
    </xf>
    <xf numFmtId="0" fontId="12" fillId="2" borderId="13" xfId="0" applyFont="1" applyFill="1" applyBorder="1" applyAlignment="1" applyProtection="1">
      <alignment horizontal="center" vertical="center" wrapText="1"/>
      <protection locked="0"/>
    </xf>
    <xf numFmtId="0" fontId="15" fillId="6" borderId="0" xfId="0" applyFont="1" applyFill="1" applyAlignment="1" applyProtection="1">
      <alignment horizontal="left" vertical="top" wrapText="1"/>
      <protection locked="0"/>
    </xf>
    <xf numFmtId="0" fontId="77" fillId="6" borderId="0" xfId="0" applyFont="1" applyFill="1" applyAlignment="1" applyProtection="1">
      <alignment horizontal="left" vertical="top" wrapText="1"/>
      <protection locked="0"/>
    </xf>
    <xf numFmtId="0" fontId="12" fillId="5" borderId="2" xfId="0" applyFont="1" applyFill="1" applyBorder="1" applyAlignment="1">
      <alignment horizontal="center" vertical="center"/>
    </xf>
    <xf numFmtId="0" fontId="20" fillId="2" borderId="0" xfId="0" applyFont="1" applyFill="1" applyAlignment="1" applyProtection="1">
      <alignment horizontal="center" vertical="center"/>
      <protection locked="0"/>
    </xf>
    <xf numFmtId="0" fontId="12" fillId="2" borderId="0" xfId="0" applyFont="1" applyFill="1" applyAlignment="1" applyProtection="1">
      <alignment horizontal="left" vertical="center"/>
      <protection locked="0"/>
    </xf>
    <xf numFmtId="0" fontId="12" fillId="5" borderId="2" xfId="0" applyFont="1" applyFill="1" applyBorder="1" applyAlignment="1">
      <alignment horizontal="center" vertical="center" wrapText="1"/>
    </xf>
    <xf numFmtId="0" fontId="12" fillId="2" borderId="2" xfId="0" applyFont="1" applyFill="1" applyBorder="1" applyAlignment="1" applyProtection="1">
      <alignment horizontal="left" vertical="center" wrapText="1"/>
      <protection locked="0"/>
    </xf>
    <xf numFmtId="0" fontId="12" fillId="2" borderId="0" xfId="0" applyFont="1" applyFill="1" applyAlignment="1" applyProtection="1">
      <alignment horizontal="left" vertical="top" wrapText="1"/>
      <protection locked="0"/>
    </xf>
    <xf numFmtId="0" fontId="12" fillId="2" borderId="0" xfId="0" applyFont="1" applyFill="1" applyAlignment="1" applyProtection="1">
      <alignment horizontal="right" vertical="center"/>
      <protection locked="0"/>
    </xf>
    <xf numFmtId="0" fontId="12" fillId="2" borderId="0" xfId="0" applyFont="1" applyFill="1" applyAlignment="1" applyProtection="1">
      <alignment horizontal="left" vertical="center" wrapText="1"/>
      <protection locked="0"/>
    </xf>
    <xf numFmtId="0" fontId="12" fillId="2" borderId="0" xfId="0" applyFont="1" applyFill="1" applyAlignment="1" applyProtection="1">
      <alignment vertical="center" wrapText="1"/>
      <protection locked="0"/>
    </xf>
    <xf numFmtId="0" fontId="0" fillId="2" borderId="0" xfId="0" applyFill="1" applyAlignment="1" applyProtection="1">
      <alignment vertical="center" wrapText="1"/>
      <protection locked="0"/>
    </xf>
    <xf numFmtId="0" fontId="92" fillId="23" borderId="0" xfId="0" applyFont="1" applyFill="1" applyAlignment="1" applyProtection="1">
      <alignment horizontal="center" vertical="center"/>
      <protection locked="0"/>
    </xf>
    <xf numFmtId="0" fontId="35" fillId="23" borderId="19" xfId="0" applyFont="1" applyFill="1" applyBorder="1" applyAlignment="1">
      <alignment horizontal="center" vertical="center"/>
    </xf>
    <xf numFmtId="0" fontId="35" fillId="23" borderId="20" xfId="0" applyFont="1" applyFill="1" applyBorder="1" applyAlignment="1">
      <alignment horizontal="center" vertical="center"/>
    </xf>
    <xf numFmtId="0" fontId="37" fillId="23" borderId="22" xfId="0" applyFont="1" applyFill="1" applyBorder="1" applyAlignment="1">
      <alignment horizontal="center" vertical="center"/>
    </xf>
    <xf numFmtId="0" fontId="37" fillId="23" borderId="5" xfId="0" applyFont="1" applyFill="1" applyBorder="1" applyAlignment="1">
      <alignment horizontal="left" vertical="center"/>
    </xf>
    <xf numFmtId="0" fontId="5" fillId="23" borderId="18" xfId="0" applyFont="1" applyFill="1" applyBorder="1" applyAlignment="1" applyProtection="1">
      <alignment horizontal="center" vertical="center"/>
      <protection locked="0"/>
    </xf>
    <xf numFmtId="0" fontId="5" fillId="23" borderId="23" xfId="0" applyFont="1" applyFill="1" applyBorder="1" applyAlignment="1" applyProtection="1">
      <alignment horizontal="center" vertical="center"/>
      <protection locked="0"/>
    </xf>
    <xf numFmtId="0" fontId="37" fillId="23" borderId="18" xfId="0" applyFont="1" applyFill="1" applyBorder="1" applyAlignment="1">
      <alignment horizontal="center" vertical="center"/>
    </xf>
    <xf numFmtId="0" fontId="37" fillId="23" borderId="23" xfId="0" applyFont="1" applyFill="1" applyBorder="1" applyAlignment="1">
      <alignment horizontal="center" vertical="center"/>
    </xf>
    <xf numFmtId="0" fontId="37" fillId="23" borderId="24" xfId="0" applyFont="1" applyFill="1" applyBorder="1" applyAlignment="1">
      <alignment horizontal="center" vertical="center"/>
    </xf>
    <xf numFmtId="0" fontId="5" fillId="23" borderId="18" xfId="0" applyFont="1" applyFill="1" applyBorder="1" applyAlignment="1">
      <alignment horizontal="center" vertical="center"/>
    </xf>
    <xf numFmtId="0" fontId="5" fillId="23" borderId="23" xfId="0" applyFont="1" applyFill="1" applyBorder="1" applyAlignment="1">
      <alignment horizontal="center" vertical="center"/>
    </xf>
    <xf numFmtId="0" fontId="5" fillId="23" borderId="24" xfId="0" applyFont="1" applyFill="1" applyBorder="1" applyAlignment="1">
      <alignment horizontal="center" vertical="center"/>
    </xf>
    <xf numFmtId="0" fontId="38" fillId="23" borderId="98" xfId="0" applyFont="1" applyFill="1" applyBorder="1" applyAlignment="1" applyProtection="1">
      <alignment horizontal="center" vertical="center"/>
      <protection locked="0"/>
    </xf>
    <xf numFmtId="0" fontId="38" fillId="23" borderId="99" xfId="0" applyFont="1" applyFill="1" applyBorder="1" applyAlignment="1" applyProtection="1">
      <alignment horizontal="center" vertical="center"/>
      <protection locked="0"/>
    </xf>
    <xf numFmtId="0" fontId="38" fillId="23" borderId="100" xfId="0" applyFont="1" applyFill="1" applyBorder="1" applyAlignment="1" applyProtection="1">
      <alignment horizontal="center" vertical="center"/>
      <protection locked="0"/>
    </xf>
    <xf numFmtId="194" fontId="38" fillId="23" borderId="101" xfId="0" applyNumberFormat="1" applyFont="1" applyFill="1" applyBorder="1" applyAlignment="1" applyProtection="1">
      <alignment horizontal="center" vertical="center"/>
      <protection locked="0"/>
    </xf>
    <xf numFmtId="194" fontId="38" fillId="23" borderId="102" xfId="0" applyNumberFormat="1" applyFont="1" applyFill="1" applyBorder="1" applyAlignment="1" applyProtection="1">
      <alignment horizontal="center" vertical="center"/>
      <protection locked="0"/>
    </xf>
    <xf numFmtId="194" fontId="38" fillId="23" borderId="103" xfId="0" applyNumberFormat="1" applyFont="1" applyFill="1" applyBorder="1" applyAlignment="1" applyProtection="1">
      <alignment horizontal="center" vertical="center"/>
      <protection locked="0"/>
    </xf>
    <xf numFmtId="0" fontId="5" fillId="23" borderId="11" xfId="0" applyFont="1" applyFill="1" applyBorder="1" applyAlignment="1">
      <alignment horizontal="left" vertical="center"/>
    </xf>
    <xf numFmtId="0" fontId="5" fillId="23" borderId="1" xfId="0" applyFont="1" applyFill="1" applyBorder="1" applyAlignment="1">
      <alignment horizontal="left" vertical="center"/>
    </xf>
    <xf numFmtId="0" fontId="5" fillId="23" borderId="12" xfId="0" applyFont="1" applyFill="1" applyBorder="1" applyAlignment="1">
      <alignment horizontal="left" vertical="center"/>
    </xf>
    <xf numFmtId="0" fontId="5" fillId="23" borderId="113" xfId="0" applyFont="1" applyFill="1" applyBorder="1" applyAlignment="1" applyProtection="1">
      <alignment horizontal="center" vertical="center"/>
      <protection locked="0"/>
    </xf>
    <xf numFmtId="0" fontId="5" fillId="23" borderId="114" xfId="0" applyFont="1" applyFill="1" applyBorder="1" applyAlignment="1" applyProtection="1">
      <alignment horizontal="center" vertical="center"/>
      <protection locked="0"/>
    </xf>
    <xf numFmtId="0" fontId="5" fillId="23" borderId="115" xfId="0" applyFont="1" applyFill="1" applyBorder="1" applyAlignment="1" applyProtection="1">
      <alignment horizontal="center" vertical="center"/>
      <protection locked="0"/>
    </xf>
    <xf numFmtId="0" fontId="4" fillId="23" borderId="5" xfId="0" applyFont="1" applyFill="1" applyBorder="1" applyAlignment="1">
      <alignment horizontal="left" vertical="center"/>
    </xf>
    <xf numFmtId="0" fontId="4" fillId="23" borderId="5" xfId="0" applyFont="1" applyFill="1" applyBorder="1" applyAlignment="1">
      <alignment horizontal="center" vertical="center"/>
    </xf>
    <xf numFmtId="0" fontId="4" fillId="23" borderId="2" xfId="0" applyFont="1" applyFill="1" applyBorder="1" applyAlignment="1">
      <alignment horizontal="left" vertical="center"/>
    </xf>
    <xf numFmtId="0" fontId="4" fillId="23" borderId="5" xfId="0" applyFont="1" applyFill="1" applyBorder="1" applyAlignment="1">
      <alignment vertical="center"/>
    </xf>
    <xf numFmtId="0" fontId="5" fillId="23" borderId="116" xfId="0" applyFont="1" applyFill="1" applyBorder="1" applyAlignment="1" applyProtection="1">
      <alignment horizontal="center" vertical="center"/>
      <protection locked="0"/>
    </xf>
    <xf numFmtId="194" fontId="5" fillId="23" borderId="0" xfId="0" applyNumberFormat="1" applyFont="1" applyFill="1" applyAlignment="1">
      <alignment horizontal="left" vertical="center"/>
    </xf>
    <xf numFmtId="194" fontId="5" fillId="23" borderId="117" xfId="0" applyNumberFormat="1" applyFont="1" applyFill="1" applyBorder="1" applyAlignment="1" applyProtection="1">
      <alignment horizontal="center" vertical="center"/>
      <protection locked="0"/>
    </xf>
    <xf numFmtId="194" fontId="5" fillId="23" borderId="118" xfId="0" applyNumberFormat="1" applyFont="1" applyFill="1" applyBorder="1" applyAlignment="1" applyProtection="1">
      <alignment horizontal="center" vertical="center"/>
      <protection locked="0"/>
    </xf>
    <xf numFmtId="194" fontId="5" fillId="23" borderId="119" xfId="0" applyNumberFormat="1" applyFont="1" applyFill="1" applyBorder="1" applyAlignment="1" applyProtection="1">
      <alignment horizontal="center" vertical="center"/>
      <protection locked="0"/>
    </xf>
    <xf numFmtId="194" fontId="38" fillId="23" borderId="117" xfId="0" applyNumberFormat="1" applyFont="1" applyFill="1" applyBorder="1" applyAlignment="1" applyProtection="1">
      <alignment horizontal="center" vertical="center"/>
      <protection locked="0"/>
    </xf>
    <xf numFmtId="194" fontId="5" fillId="23" borderId="124" xfId="0" applyNumberFormat="1" applyFont="1" applyFill="1" applyBorder="1" applyAlignment="1" applyProtection="1">
      <alignment horizontal="center" vertical="center"/>
      <protection locked="0"/>
    </xf>
    <xf numFmtId="0" fontId="5" fillId="23" borderId="77" xfId="0" applyFont="1" applyFill="1" applyBorder="1" applyAlignment="1" applyProtection="1">
      <alignment horizontal="center" vertical="center"/>
      <protection locked="0"/>
    </xf>
    <xf numFmtId="0" fontId="5" fillId="23" borderId="78" xfId="0" applyFont="1" applyFill="1" applyBorder="1" applyAlignment="1" applyProtection="1">
      <alignment horizontal="center" vertical="center"/>
      <protection locked="0"/>
    </xf>
    <xf numFmtId="0" fontId="5" fillId="23" borderId="79" xfId="0" applyFont="1" applyFill="1" applyBorder="1" applyAlignment="1" applyProtection="1">
      <alignment horizontal="center" vertical="center"/>
      <protection locked="0"/>
    </xf>
    <xf numFmtId="194" fontId="5" fillId="23" borderId="120" xfId="0" applyNumberFormat="1" applyFont="1" applyFill="1" applyBorder="1" applyAlignment="1" applyProtection="1">
      <alignment horizontal="center" vertical="center"/>
      <protection locked="0"/>
    </xf>
    <xf numFmtId="49" fontId="37" fillId="23" borderId="6" xfId="0" applyNumberFormat="1" applyFont="1" applyFill="1" applyBorder="1" applyAlignment="1">
      <alignment horizontal="left" vertical="top" wrapText="1"/>
    </xf>
    <xf numFmtId="49" fontId="37" fillId="23" borderId="0" xfId="0" applyNumberFormat="1" applyFont="1" applyFill="1" applyAlignment="1">
      <alignment horizontal="left" vertical="top" wrapText="1"/>
    </xf>
    <xf numFmtId="0" fontId="5" fillId="23" borderId="6" xfId="0" applyFont="1" applyFill="1" applyBorder="1" applyAlignment="1">
      <alignment horizontal="center" vertical="center"/>
    </xf>
    <xf numFmtId="0" fontId="5" fillId="23" borderId="0" xfId="0" applyFont="1" applyFill="1" applyAlignment="1">
      <alignment horizontal="center" vertical="center"/>
    </xf>
    <xf numFmtId="0" fontId="44" fillId="23" borderId="0" xfId="0" applyFont="1" applyFill="1" applyAlignment="1">
      <alignment horizontal="left" vertical="top" wrapText="1"/>
    </xf>
    <xf numFmtId="0" fontId="5" fillId="23" borderId="15" xfId="0" applyFont="1" applyFill="1" applyBorder="1" applyAlignment="1">
      <alignment horizontal="center" vertical="center"/>
    </xf>
    <xf numFmtId="0" fontId="5" fillId="23" borderId="14" xfId="0" applyFont="1" applyFill="1" applyBorder="1" applyAlignment="1">
      <alignment horizontal="center" vertical="center"/>
    </xf>
    <xf numFmtId="0" fontId="5" fillId="23" borderId="13" xfId="0" applyFont="1" applyFill="1" applyBorder="1" applyAlignment="1">
      <alignment horizontal="center" vertical="center"/>
    </xf>
    <xf numFmtId="176" fontId="5" fillId="23" borderId="15" xfId="0" applyNumberFormat="1" applyFont="1" applyFill="1" applyBorder="1" applyAlignment="1">
      <alignment horizontal="right" vertical="center" wrapText="1"/>
    </xf>
    <xf numFmtId="176" fontId="5" fillId="23" borderId="13" xfId="0" applyNumberFormat="1" applyFont="1" applyFill="1" applyBorder="1" applyAlignment="1">
      <alignment horizontal="right" vertical="center" wrapText="1"/>
    </xf>
    <xf numFmtId="178" fontId="5" fillId="23" borderId="15" xfId="0" applyNumberFormat="1" applyFont="1" applyFill="1" applyBorder="1" applyAlignment="1">
      <alignment horizontal="right" vertical="center" wrapText="1"/>
    </xf>
    <xf numFmtId="178" fontId="5" fillId="23" borderId="13" xfId="0" applyNumberFormat="1" applyFont="1" applyFill="1" applyBorder="1" applyAlignment="1">
      <alignment horizontal="right" vertical="center" wrapText="1"/>
    </xf>
    <xf numFmtId="49" fontId="5" fillId="23" borderId="33" xfId="0" applyNumberFormat="1" applyFont="1" applyFill="1" applyBorder="1" applyAlignment="1">
      <alignment horizontal="center" vertical="center"/>
    </xf>
    <xf numFmtId="49" fontId="5" fillId="23" borderId="34" xfId="0" applyNumberFormat="1" applyFont="1" applyFill="1" applyBorder="1" applyAlignment="1">
      <alignment horizontal="center" vertical="center"/>
    </xf>
    <xf numFmtId="49" fontId="5" fillId="23" borderId="35" xfId="0" applyNumberFormat="1" applyFont="1" applyFill="1" applyBorder="1" applyAlignment="1">
      <alignment horizontal="center" vertical="center"/>
    </xf>
    <xf numFmtId="0" fontId="5" fillId="23" borderId="7" xfId="0" applyFont="1" applyFill="1" applyBorder="1" applyAlignment="1">
      <alignment horizontal="center" vertical="center" wrapText="1"/>
    </xf>
    <xf numFmtId="0" fontId="5" fillId="23" borderId="5" xfId="0" applyFont="1" applyFill="1" applyBorder="1" applyAlignment="1">
      <alignment horizontal="center" vertical="center" wrapText="1"/>
    </xf>
    <xf numFmtId="49" fontId="37" fillId="23" borderId="4" xfId="0" applyNumberFormat="1" applyFont="1" applyFill="1" applyBorder="1" applyAlignment="1">
      <alignment horizontal="left" vertical="center" wrapText="1"/>
    </xf>
    <xf numFmtId="49" fontId="37" fillId="23" borderId="5" xfId="0" applyNumberFormat="1" applyFont="1" applyFill="1" applyBorder="1" applyAlignment="1">
      <alignment horizontal="left" vertical="center" wrapText="1"/>
    </xf>
    <xf numFmtId="0" fontId="5" fillId="23" borderId="0" xfId="0" quotePrefix="1" applyFont="1" applyFill="1" applyAlignment="1">
      <alignment horizontal="left" vertical="top" wrapText="1"/>
    </xf>
  </cellXfs>
  <cellStyles count="2">
    <cellStyle name="ハイパーリンク" xfId="1" builtinId="8"/>
    <cellStyle name="標準" xfId="0" builtinId="0"/>
  </cellStyles>
  <dxfs count="11">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4" tint="-0.499984740745262"/>
        </patternFill>
      </fill>
    </dxf>
  </dxfs>
  <tableStyles count="0" defaultTableStyle="TableStyleMedium9" defaultPivotStyle="PivotStyleLight16"/>
  <colors>
    <mruColors>
      <color rgb="FFDAEEF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oneCellAnchor>
    <xdr:from>
      <xdr:col>23</xdr:col>
      <xdr:colOff>264584</xdr:colOff>
      <xdr:row>29</xdr:row>
      <xdr:rowOff>148167</xdr:rowOff>
    </xdr:from>
    <xdr:ext cx="7829550" cy="283610"/>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30834" y="7376584"/>
          <a:ext cx="7829550" cy="283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15</xdr:col>
          <xdr:colOff>171450</xdr:colOff>
          <xdr:row>45</xdr:row>
          <xdr:rowOff>171450</xdr:rowOff>
        </xdr:from>
        <xdr:to>
          <xdr:col>18</xdr:col>
          <xdr:colOff>152400</xdr:colOff>
          <xdr:row>47</xdr:row>
          <xdr:rowOff>133350</xdr:rowOff>
        </xdr:to>
        <xdr:sp macro="" textlink="">
          <xdr:nvSpPr>
            <xdr:cNvPr id="18403" name="Group Box 3043" hidden="1">
              <a:extLst>
                <a:ext uri="{63B3BB69-23CF-44E3-9099-C40C66FF867C}">
                  <a14:compatExt spid="_x0000_s18403"/>
                </a:ext>
                <a:ext uri="{FF2B5EF4-FFF2-40B4-BE49-F238E27FC236}">
                  <a16:creationId xmlns:a16="http://schemas.microsoft.com/office/drawing/2014/main" id="{00000000-0008-0000-0000-0000E34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3043</a:t>
              </a:r>
            </a:p>
          </xdr:txBody>
        </xdr:sp>
        <xdr:clientData/>
      </xdr:twoCellAnchor>
    </mc:Choice>
    <mc:Fallback/>
  </mc:AlternateContent>
  <xdr:oneCellAnchor>
    <xdr:from>
      <xdr:col>19</xdr:col>
      <xdr:colOff>198438</xdr:colOff>
      <xdr:row>38</xdr:row>
      <xdr:rowOff>134937</xdr:rowOff>
    </xdr:from>
    <xdr:ext cx="184731" cy="264560"/>
    <xdr:sp macro="" textlink="">
      <xdr:nvSpPr>
        <xdr:cNvPr id="19276" name="テキスト ボックス 19275">
          <a:extLst>
            <a:ext uri="{FF2B5EF4-FFF2-40B4-BE49-F238E27FC236}">
              <a16:creationId xmlns:a16="http://schemas.microsoft.com/office/drawing/2014/main" id="{00000000-0008-0000-0000-00004C4B0000}"/>
            </a:ext>
          </a:extLst>
        </xdr:cNvPr>
        <xdr:cNvSpPr txBox="1"/>
      </xdr:nvSpPr>
      <xdr:spPr>
        <a:xfrm>
          <a:off x="8040688"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21</xdr:col>
      <xdr:colOff>84666</xdr:colOff>
      <xdr:row>70</xdr:row>
      <xdr:rowOff>10584</xdr:rowOff>
    </xdr:from>
    <xdr:to>
      <xdr:col>22</xdr:col>
      <xdr:colOff>359833</xdr:colOff>
      <xdr:row>78</xdr:row>
      <xdr:rowOff>222250</xdr:rowOff>
    </xdr:to>
    <xdr:sp macro="" textlink="">
      <xdr:nvSpPr>
        <xdr:cNvPr id="2" name="矢印: 右 1">
          <a:extLst>
            <a:ext uri="{FF2B5EF4-FFF2-40B4-BE49-F238E27FC236}">
              <a16:creationId xmlns:a16="http://schemas.microsoft.com/office/drawing/2014/main" id="{00000000-0008-0000-0000-000002000000}"/>
            </a:ext>
          </a:extLst>
        </xdr:cNvPr>
        <xdr:cNvSpPr/>
      </xdr:nvSpPr>
      <xdr:spPr>
        <a:xfrm>
          <a:off x="8837083" y="16308917"/>
          <a:ext cx="476250" cy="2074333"/>
        </a:xfrm>
        <a:prstGeom prst="rightArrow">
          <a:avLst>
            <a:gd name="adj1" fmla="val 100000"/>
            <a:gd name="adj2" fmla="val 100000"/>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0" scaled="0"/>
        </a:gradFill>
        <a:ln w="1270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23</xdr:col>
      <xdr:colOff>264584</xdr:colOff>
      <xdr:row>29</xdr:row>
      <xdr:rowOff>148167</xdr:rowOff>
    </xdr:from>
    <xdr:ext cx="7829550" cy="28361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560984" y="6777567"/>
          <a:ext cx="7829550" cy="283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xdr:from>
      <xdr:col>21</xdr:col>
      <xdr:colOff>84666</xdr:colOff>
      <xdr:row>70</xdr:row>
      <xdr:rowOff>10584</xdr:rowOff>
    </xdr:from>
    <xdr:to>
      <xdr:col>22</xdr:col>
      <xdr:colOff>359833</xdr:colOff>
      <xdr:row>78</xdr:row>
      <xdr:rowOff>222250</xdr:rowOff>
    </xdr:to>
    <xdr:sp macro="" textlink="">
      <xdr:nvSpPr>
        <xdr:cNvPr id="4" name="矢印: 右 3">
          <a:extLst>
            <a:ext uri="{FF2B5EF4-FFF2-40B4-BE49-F238E27FC236}">
              <a16:creationId xmlns:a16="http://schemas.microsoft.com/office/drawing/2014/main" id="{00000000-0008-0000-0000-000004000000}"/>
            </a:ext>
          </a:extLst>
        </xdr:cNvPr>
        <xdr:cNvSpPr/>
      </xdr:nvSpPr>
      <xdr:spPr>
        <a:xfrm>
          <a:off x="8771466" y="16012584"/>
          <a:ext cx="475192" cy="2040466"/>
        </a:xfrm>
        <a:prstGeom prst="rightArrow">
          <a:avLst>
            <a:gd name="adj1" fmla="val 100000"/>
            <a:gd name="adj2" fmla="val 100000"/>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0" scaled="0"/>
        </a:gradFill>
        <a:ln w="1270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304800</xdr:colOff>
      <xdr:row>53</xdr:row>
      <xdr:rowOff>219075</xdr:rowOff>
    </xdr:from>
    <xdr:ext cx="1107996" cy="242374"/>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171825" y="12334875"/>
          <a:ext cx="110799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送金日（加重平均）</a:t>
          </a:r>
        </a:p>
      </xdr:txBody>
    </xdr:sp>
    <xdr:clientData/>
  </xdr:oneCellAnchor>
  <xdr:oneCellAnchor>
    <xdr:from>
      <xdr:col>7</xdr:col>
      <xdr:colOff>304800</xdr:colOff>
      <xdr:row>54</xdr:row>
      <xdr:rowOff>219075</xdr:rowOff>
    </xdr:from>
    <xdr:ext cx="1082348" cy="259045"/>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171825" y="12563475"/>
          <a:ext cx="10823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送金日（送金毎）</a:t>
          </a:r>
          <a:endParaRPr kumimoji="1" lang="en-US" altLang="ja-JP" sz="1000"/>
        </a:p>
      </xdr:txBody>
    </xdr:sp>
    <xdr:clientData/>
  </xdr:oneCellAnchor>
  <xdr:oneCellAnchor>
    <xdr:from>
      <xdr:col>5</xdr:col>
      <xdr:colOff>266700</xdr:colOff>
      <xdr:row>104</xdr:row>
      <xdr:rowOff>0</xdr:rowOff>
    </xdr:from>
    <xdr:ext cx="646331" cy="242374"/>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314575" y="23774400"/>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現物出資</a:t>
          </a:r>
        </a:p>
      </xdr:txBody>
    </xdr:sp>
    <xdr:clientData/>
  </xdr:oneCellAnchor>
  <xdr:oneCellAnchor>
    <xdr:from>
      <xdr:col>11</xdr:col>
      <xdr:colOff>257175</xdr:colOff>
      <xdr:row>104</xdr:row>
      <xdr:rowOff>0</xdr:rowOff>
    </xdr:from>
    <xdr:ext cx="646331" cy="242374"/>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762500" y="23774400"/>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現物出資</a:t>
          </a:r>
        </a:p>
      </xdr:txBody>
    </xdr:sp>
    <xdr:clientData/>
  </xdr:oneCellAnchor>
  <xdr:oneCellAnchor>
    <xdr:from>
      <xdr:col>17</xdr:col>
      <xdr:colOff>266700</xdr:colOff>
      <xdr:row>104</xdr:row>
      <xdr:rowOff>0</xdr:rowOff>
    </xdr:from>
    <xdr:ext cx="646331" cy="242374"/>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229475" y="23774400"/>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現物出資</a:t>
          </a:r>
        </a:p>
      </xdr:txBody>
    </xdr:sp>
    <xdr:clientData/>
  </xdr:oneCellAnchor>
  <xdr:oneCellAnchor>
    <xdr:from>
      <xdr:col>5</xdr:col>
      <xdr:colOff>266700</xdr:colOff>
      <xdr:row>116</xdr:row>
      <xdr:rowOff>0</xdr:rowOff>
    </xdr:from>
    <xdr:ext cx="646331" cy="242374"/>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2314575" y="23774400"/>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現物出資</a:t>
          </a:r>
        </a:p>
      </xdr:txBody>
    </xdr:sp>
    <xdr:clientData/>
  </xdr:oneCellAnchor>
  <xdr:oneCellAnchor>
    <xdr:from>
      <xdr:col>11</xdr:col>
      <xdr:colOff>266700</xdr:colOff>
      <xdr:row>116</xdr:row>
      <xdr:rowOff>0</xdr:rowOff>
    </xdr:from>
    <xdr:ext cx="646331" cy="242374"/>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314575" y="23774400"/>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現物出資</a:t>
          </a:r>
        </a:p>
      </xdr:txBody>
    </xdr:sp>
    <xdr:clientData/>
  </xdr:oneCellAnchor>
  <xdr:oneCellAnchor>
    <xdr:from>
      <xdr:col>17</xdr:col>
      <xdr:colOff>266700</xdr:colOff>
      <xdr:row>116</xdr:row>
      <xdr:rowOff>0</xdr:rowOff>
    </xdr:from>
    <xdr:ext cx="646331" cy="242374"/>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314575" y="23774400"/>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現物出資</a:t>
          </a:r>
        </a:p>
      </xdr:txBody>
    </xdr:sp>
    <xdr:clientData/>
  </xdr:oneCellAnchor>
  <xdr:oneCellAnchor>
    <xdr:from>
      <xdr:col>5</xdr:col>
      <xdr:colOff>266700</xdr:colOff>
      <xdr:row>128</xdr:row>
      <xdr:rowOff>0</xdr:rowOff>
    </xdr:from>
    <xdr:ext cx="646331" cy="242374"/>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314575" y="23774400"/>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現物出資</a:t>
          </a:r>
        </a:p>
      </xdr:txBody>
    </xdr:sp>
    <xdr:clientData/>
  </xdr:oneCellAnchor>
  <xdr:oneCellAnchor>
    <xdr:from>
      <xdr:col>11</xdr:col>
      <xdr:colOff>266700</xdr:colOff>
      <xdr:row>128</xdr:row>
      <xdr:rowOff>0</xdr:rowOff>
    </xdr:from>
    <xdr:ext cx="646331" cy="242374"/>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314575" y="23774400"/>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現物出資</a:t>
          </a:r>
        </a:p>
      </xdr:txBody>
    </xdr:sp>
    <xdr:clientData/>
  </xdr:oneCellAnchor>
  <xdr:oneCellAnchor>
    <xdr:from>
      <xdr:col>17</xdr:col>
      <xdr:colOff>266700</xdr:colOff>
      <xdr:row>128</xdr:row>
      <xdr:rowOff>0</xdr:rowOff>
    </xdr:from>
    <xdr:ext cx="646331" cy="242374"/>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2314575" y="23774400"/>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現物出資</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0</xdr:colOff>
          <xdr:row>36</xdr:row>
          <xdr:rowOff>0</xdr:rowOff>
        </xdr:from>
        <xdr:to>
          <xdr:col>18</xdr:col>
          <xdr:colOff>38100</xdr:colOff>
          <xdr:row>37</xdr:row>
          <xdr:rowOff>161925</xdr:rowOff>
        </xdr:to>
        <xdr:sp macro="" textlink="">
          <xdr:nvSpPr>
            <xdr:cNvPr id="21220" name="Group Box 740" hidden="1">
              <a:extLst>
                <a:ext uri="{63B3BB69-23CF-44E3-9099-C40C66FF867C}">
                  <a14:compatExt spid="_x0000_s21220"/>
                </a:ext>
                <a:ext uri="{FF2B5EF4-FFF2-40B4-BE49-F238E27FC236}">
                  <a16:creationId xmlns:a16="http://schemas.microsoft.com/office/drawing/2014/main" id="{00000000-0008-0000-0100-0000E45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3043</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15</xdr:row>
          <xdr:rowOff>133350</xdr:rowOff>
        </xdr:from>
        <xdr:to>
          <xdr:col>3</xdr:col>
          <xdr:colOff>28575</xdr:colOff>
          <xdr:row>17</xdr:row>
          <xdr:rowOff>38100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2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27</xdr:row>
          <xdr:rowOff>209550</xdr:rowOff>
        </xdr:from>
        <xdr:to>
          <xdr:col>34</xdr:col>
          <xdr:colOff>0</xdr:colOff>
          <xdr:row>29</xdr:row>
          <xdr:rowOff>9525</xdr:rowOff>
        </xdr:to>
        <xdr:sp macro="" textlink="">
          <xdr:nvSpPr>
            <xdr:cNvPr id="34819" name="Check Box 3" descr="申込人と同じ" hidden="1">
              <a:extLst>
                <a:ext uri="{63B3BB69-23CF-44E3-9099-C40C66FF867C}">
                  <a14:compatExt spid="_x0000_s34819"/>
                </a:ext>
                <a:ext uri="{FF2B5EF4-FFF2-40B4-BE49-F238E27FC236}">
                  <a16:creationId xmlns:a16="http://schemas.microsoft.com/office/drawing/2014/main" id="{00000000-0008-0000-02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レビュー予定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27</xdr:row>
          <xdr:rowOff>228600</xdr:rowOff>
        </xdr:from>
        <xdr:to>
          <xdr:col>27</xdr:col>
          <xdr:colOff>190500</xdr:colOff>
          <xdr:row>28</xdr:row>
          <xdr:rowOff>228600</xdr:rowOff>
        </xdr:to>
        <xdr:sp macro="" textlink="">
          <xdr:nvSpPr>
            <xdr:cNvPr id="34820" name="Check Box 4" descr="申込人と同じ" hidden="1">
              <a:extLst>
                <a:ext uri="{63B3BB69-23CF-44E3-9099-C40C66FF867C}">
                  <a14:compatExt spid="_x0000_s34820"/>
                </a:ext>
                <a:ext uri="{FF2B5EF4-FFF2-40B4-BE49-F238E27FC236}">
                  <a16:creationId xmlns:a16="http://schemas.microsoft.com/office/drawing/2014/main" id="{00000000-0008-0000-02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監査予定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32</xdr:row>
          <xdr:rowOff>161925</xdr:rowOff>
        </xdr:from>
        <xdr:to>
          <xdr:col>3</xdr:col>
          <xdr:colOff>28575</xdr:colOff>
          <xdr:row>34</xdr:row>
          <xdr:rowOff>57150</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2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52551</xdr:colOff>
      <xdr:row>18</xdr:row>
      <xdr:rowOff>38100</xdr:rowOff>
    </xdr:from>
    <xdr:to>
      <xdr:col>33</xdr:col>
      <xdr:colOff>19050</xdr:colOff>
      <xdr:row>23</xdr:row>
      <xdr:rowOff>9525</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1081251" y="3638550"/>
          <a:ext cx="7424574" cy="9715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142875</xdr:colOff>
          <xdr:row>13</xdr:row>
          <xdr:rowOff>228600</xdr:rowOff>
        </xdr:from>
        <xdr:to>
          <xdr:col>2</xdr:col>
          <xdr:colOff>200025</xdr:colOff>
          <xdr:row>15</xdr:row>
          <xdr:rowOff>57150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16</xdr:row>
          <xdr:rowOff>190500</xdr:rowOff>
        </xdr:from>
        <xdr:to>
          <xdr:col>2</xdr:col>
          <xdr:colOff>200025</xdr:colOff>
          <xdr:row>18</xdr:row>
          <xdr:rowOff>57150</xdr:rowOff>
        </xdr:to>
        <xdr:sp macro="" textlink="">
          <xdr:nvSpPr>
            <xdr:cNvPr id="78978" name="Check Box 1154" hidden="1">
              <a:extLst>
                <a:ext uri="{63B3BB69-23CF-44E3-9099-C40C66FF867C}">
                  <a14:compatExt spid="_x0000_s78978"/>
                </a:ext>
                <a:ext uri="{FF2B5EF4-FFF2-40B4-BE49-F238E27FC236}">
                  <a16:creationId xmlns:a16="http://schemas.microsoft.com/office/drawing/2014/main" id="{00000000-0008-0000-0300-000082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10</xdr:col>
      <xdr:colOff>40745</xdr:colOff>
      <xdr:row>9</xdr:row>
      <xdr:rowOff>29633</xdr:rowOff>
    </xdr:from>
    <xdr:to>
      <xdr:col>10</xdr:col>
      <xdr:colOff>350308</xdr:colOff>
      <xdr:row>12</xdr:row>
      <xdr:rowOff>15346</xdr:rowOff>
    </xdr:to>
    <xdr:sp macro="" textlink="">
      <xdr:nvSpPr>
        <xdr:cNvPr id="2" name="二等辺三角形 1">
          <a:extLst>
            <a:ext uri="{FF2B5EF4-FFF2-40B4-BE49-F238E27FC236}">
              <a16:creationId xmlns:a16="http://schemas.microsoft.com/office/drawing/2014/main" id="{00000000-0008-0000-0700-000002000000}"/>
            </a:ext>
          </a:extLst>
        </xdr:cNvPr>
        <xdr:cNvSpPr/>
      </xdr:nvSpPr>
      <xdr:spPr>
        <a:xfrm rot="5400000">
          <a:off x="3955520" y="47073608"/>
          <a:ext cx="671513" cy="309563"/>
        </a:xfrm>
        <a:prstGeom prst="triangle">
          <a:avLst/>
        </a:prstGeom>
        <a:gradFill flip="none" rotWithShape="1">
          <a:gsLst>
            <a:gs pos="0">
              <a:schemeClr val="accent1">
                <a:lumMod val="5000"/>
                <a:lumOff val="95000"/>
              </a:schemeClr>
            </a:gs>
            <a:gs pos="29000">
              <a:schemeClr val="accent1">
                <a:lumMod val="45000"/>
                <a:lumOff val="55000"/>
              </a:schemeClr>
            </a:gs>
            <a:gs pos="69000">
              <a:schemeClr val="tx2">
                <a:lumMod val="60000"/>
                <a:lumOff val="40000"/>
              </a:schemeClr>
            </a:gs>
            <a:gs pos="100000">
              <a:schemeClr val="accent1">
                <a:lumMod val="75000"/>
              </a:schemeClr>
            </a:gs>
          </a:gsLst>
          <a:lin ang="162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542925</xdr:colOff>
      <xdr:row>0</xdr:row>
      <xdr:rowOff>0</xdr:rowOff>
    </xdr:from>
    <xdr:to>
      <xdr:col>18</xdr:col>
      <xdr:colOff>0</xdr:colOff>
      <xdr:row>0</xdr:row>
      <xdr:rowOff>352425</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7038975" y="0"/>
          <a:ext cx="9305925"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1">
              <a:solidFill>
                <a:srgbClr val="FF0000"/>
              </a:solidFill>
            </a:rPr>
            <a:t>本シートの色付けセルは申込書の演算式とリンクしているため、列、行は挿入しないようにしてください</a:t>
          </a:r>
        </a:p>
      </xdr:txBody>
    </xdr:sp>
    <xdr:clientData/>
  </xdr:twoCellAnchor>
  <xdr:twoCellAnchor>
    <xdr:from>
      <xdr:col>13</xdr:col>
      <xdr:colOff>30692</xdr:colOff>
      <xdr:row>41</xdr:row>
      <xdr:rowOff>8467</xdr:rowOff>
    </xdr:from>
    <xdr:to>
      <xdr:col>17</xdr:col>
      <xdr:colOff>9525</xdr:colOff>
      <xdr:row>45</xdr:row>
      <xdr:rowOff>152400</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11898842" y="8104717"/>
          <a:ext cx="3560233" cy="905933"/>
        </a:xfrm>
        <a:prstGeom prst="rect">
          <a:avLst/>
        </a:prstGeom>
        <a:solidFill>
          <a:schemeClr val="accent3">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t>【</a:t>
          </a:r>
          <a:r>
            <a:rPr kumimoji="1" lang="ja-JP" altLang="en-US" sz="900"/>
            <a:t>原票用／必要枝数の計算</a:t>
          </a:r>
          <a:r>
            <a:rPr kumimoji="1" lang="en-US" altLang="ja-JP" sz="900"/>
            <a:t>】</a:t>
          </a:r>
        </a:p>
        <a:p>
          <a:pPr algn="l"/>
          <a:r>
            <a:rPr kumimoji="1" lang="ja-JP" altLang="en-US" sz="900"/>
            <a:t>左記表のうち、①、②、③は重複の可能性があり、⑤は①～③必要枝数＋各１となる</a:t>
          </a:r>
          <a:endParaRPr kumimoji="1" lang="en-US" altLang="ja-JP" sz="900"/>
        </a:p>
        <a:p>
          <a:pPr algn="l"/>
          <a:r>
            <a:rPr kumimoji="1" lang="ja-JP" altLang="en-US" sz="900"/>
            <a:t>自動計算は複雑となるため、上記 </a:t>
          </a:r>
          <a:r>
            <a:rPr kumimoji="1" lang="en-US" altLang="ja-JP" sz="900"/>
            <a:t>I15</a:t>
          </a:r>
          <a:r>
            <a:rPr kumimoji="1" lang="ja-JP" altLang="en-US" sz="900"/>
            <a:t>：</a:t>
          </a:r>
          <a:r>
            <a:rPr kumimoji="1" lang="en-US" altLang="ja-JP" sz="900"/>
            <a:t>U17</a:t>
          </a:r>
          <a:r>
            <a:rPr kumimoji="1" lang="ja-JP" altLang="en-US" sz="900"/>
            <a:t>部分の表を案件審査表に表示し、担当者が必要数をカウントするものとする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609599</xdr:colOff>
      <xdr:row>133</xdr:row>
      <xdr:rowOff>28575</xdr:rowOff>
    </xdr:from>
    <xdr:to>
      <xdr:col>2</xdr:col>
      <xdr:colOff>781050</xdr:colOff>
      <xdr:row>139</xdr:row>
      <xdr:rowOff>180975</xdr:rowOff>
    </xdr:to>
    <xdr:sp macro="" textlink="">
      <xdr:nvSpPr>
        <xdr:cNvPr id="2" name="左中かっこ 1">
          <a:extLst>
            <a:ext uri="{FF2B5EF4-FFF2-40B4-BE49-F238E27FC236}">
              <a16:creationId xmlns:a16="http://schemas.microsoft.com/office/drawing/2014/main" id="{00000000-0008-0000-0900-000002000000}"/>
            </a:ext>
          </a:extLst>
        </xdr:cNvPr>
        <xdr:cNvSpPr/>
      </xdr:nvSpPr>
      <xdr:spPr>
        <a:xfrm>
          <a:off x="1704974" y="25746075"/>
          <a:ext cx="171451" cy="1295400"/>
        </a:xfrm>
        <a:prstGeom prst="leftBrace">
          <a:avLst>
            <a:gd name="adj1" fmla="val 11508"/>
            <a:gd name="adj2" fmla="val 94643"/>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9525</xdr:colOff>
      <xdr:row>82</xdr:row>
      <xdr:rowOff>0</xdr:rowOff>
    </xdr:from>
    <xdr:to>
      <xdr:col>6</xdr:col>
      <xdr:colOff>790575</xdr:colOff>
      <xdr:row>84</xdr:row>
      <xdr:rowOff>180975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1914525" y="16002000"/>
          <a:ext cx="3209925" cy="561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運用上、直投：投資先国、投資先、間投：部分損対象が１社の場合のみ事業国、事業会社を記入（バラツキがある）。リスク対象国のみ引込対象とする</a:t>
          </a:r>
        </a:p>
      </xdr:txBody>
    </xdr:sp>
    <xdr:clientData/>
  </xdr:twoCellAnchor>
  <xdr:twoCellAnchor>
    <xdr:from>
      <xdr:col>3</xdr:col>
      <xdr:colOff>0</xdr:colOff>
      <xdr:row>133</xdr:row>
      <xdr:rowOff>19051</xdr:rowOff>
    </xdr:from>
    <xdr:to>
      <xdr:col>6</xdr:col>
      <xdr:colOff>781050</xdr:colOff>
      <xdr:row>140</xdr:row>
      <xdr:rowOff>1</xdr:rowOff>
    </xdr:to>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1905000" y="25736551"/>
          <a:ext cx="3209925" cy="1314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保険期間中、対価が均等１、不均等３（保険料を手入力する場合は３）</a:t>
          </a:r>
        </a:p>
        <a:p>
          <a:r>
            <a:rPr kumimoji="1" lang="ja-JP" altLang="en-US" sz="800"/>
            <a:t>●運用上、以下３つのケースは「３：不均等」を選択</a:t>
          </a:r>
        </a:p>
        <a:p>
          <a:r>
            <a:rPr kumimoji="1" lang="ja-JP" altLang="en-US" sz="800"/>
            <a:t>①部分損失特約付帯（対価の額と保険対象額が相違するケースが多いため）</a:t>
          </a:r>
        </a:p>
        <a:p>
          <a:r>
            <a:rPr kumimoji="1" lang="ja-JP" altLang="en-US" sz="800"/>
            <a:t>②配当付保のもの（定率、定額ともに配当金額を手入力するため）</a:t>
          </a:r>
        </a:p>
        <a:p>
          <a:r>
            <a:rPr kumimoji="1" lang="ja-JP" altLang="en-US" sz="800"/>
            <a:t>③プレミアム特約付帯時のプレミアム分の枝番（均等償却するため）</a:t>
          </a:r>
        </a:p>
        <a:p>
          <a:r>
            <a:rPr kumimoji="1" lang="ja-JP" altLang="en-US" sz="800"/>
            <a:t>●「３：不均等」では</a:t>
          </a:r>
          <a:r>
            <a:rPr kumimoji="1" lang="en-US" altLang="ja-JP" sz="800"/>
            <a:t>SP1</a:t>
          </a:r>
          <a:r>
            <a:rPr kumimoji="1" lang="ja-JP" altLang="en-US" sz="800"/>
            <a:t>の「保険金額画面」は自動計算しない（手入力）</a:t>
          </a:r>
        </a:p>
        <a:p>
          <a:r>
            <a:rPr kumimoji="1" lang="ja-JP" altLang="en-US" sz="800"/>
            <a:t>　したがい、案件審査表で「保険金額画面」に入力する各年度の元本と保険金額を明示しインプット指示する必要がある</a:t>
          </a:r>
        </a:p>
      </xdr:txBody>
    </xdr:sp>
    <xdr:clientData/>
  </xdr:twoCellAnchor>
  <xdr:twoCellAnchor>
    <xdr:from>
      <xdr:col>10</xdr:col>
      <xdr:colOff>57150</xdr:colOff>
      <xdr:row>159</xdr:row>
      <xdr:rowOff>9525</xdr:rowOff>
    </xdr:from>
    <xdr:to>
      <xdr:col>14</xdr:col>
      <xdr:colOff>378883</xdr:colOff>
      <xdr:row>163</xdr:row>
      <xdr:rowOff>153458</xdr:rowOff>
    </xdr:to>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7629525" y="30213300"/>
          <a:ext cx="3560233" cy="905933"/>
        </a:xfrm>
        <a:prstGeom prst="rect">
          <a:avLst/>
        </a:prstGeom>
        <a:solidFill>
          <a:schemeClr val="accent3">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t>【</a:t>
          </a:r>
          <a:r>
            <a:rPr kumimoji="1" lang="ja-JP" altLang="en-US" sz="900"/>
            <a:t>原票用／必要枝数の計算</a:t>
          </a:r>
          <a:r>
            <a:rPr kumimoji="1" lang="en-US" altLang="ja-JP" sz="900"/>
            <a:t>】</a:t>
          </a:r>
        </a:p>
        <a:p>
          <a:pPr algn="l"/>
          <a:r>
            <a:rPr kumimoji="1" lang="ja-JP" altLang="en-US" sz="900"/>
            <a:t>左記表のうち、①、②、③は重複の可能性があり、⑤は①～③必要枝数＋各１となる</a:t>
          </a:r>
          <a:endParaRPr kumimoji="1" lang="en-US" altLang="ja-JP" sz="900"/>
        </a:p>
        <a:p>
          <a:pPr algn="l"/>
          <a:r>
            <a:rPr kumimoji="1" lang="ja-JP" altLang="en-US" sz="900"/>
            <a:t>自動計算は複雑となるため、上記 </a:t>
          </a:r>
          <a:r>
            <a:rPr kumimoji="1" lang="en-US" altLang="ja-JP" sz="900"/>
            <a:t>I15</a:t>
          </a:r>
          <a:r>
            <a:rPr kumimoji="1" lang="ja-JP" altLang="en-US" sz="900"/>
            <a:t>：</a:t>
          </a:r>
          <a:r>
            <a:rPr kumimoji="1" lang="en-US" altLang="ja-JP" sz="900"/>
            <a:t>U17</a:t>
          </a:r>
          <a:r>
            <a:rPr kumimoji="1" lang="ja-JP" altLang="en-US" sz="900"/>
            <a:t>部分の表を案件審査表に表示し、担当者が必要数をカウントするものとする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nexi.go.jp/90%20&#19968;&#33324;/&#33256;&#26178;/15&#24180;12&#26376;%20&#28023;&#25237;&#27096;&#24335;&#31561;&#12398;&#25913;&#35330;&#20316;&#26989;/&#25237;&#36039;&#20445;&#38522;&#24341;&#21463;&#12464;&#12523;&#12540;&#12503;&#26696;/&#65288;&#25913;&#65289;&#27096;&#24335;&#65297;%20&#28023;&#22806;&#25237;&#36039;&#65288;&#26666;&#24335;&#31561;&#65289;&#20445;&#38522;&#30003;&#36796;&#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NZA1094\AppData\Local\Temp\Temp1_49_&#26032;&#30003;&#36796;&#26360;&#39006;&#19968;&#24335;.zip\49_&#26032;&#30003;&#36796;&#26360;&#39006;&#19968;&#24335;\&#28023;&#25237;\&#30003;&#36796;&#26360;\&#12304;&#28023;&#22806;&#25237;&#36039;&#65288;&#26666;&#24335;&#31561;&#65289;&#20445;&#38522;&#30003;&#36796;&#26360;&#12305;&#22793;&#26356;&#26696;_202204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海投申込書"/>
      <sheetName val="コントロール"/>
      <sheetName val="通貨略称"/>
    </sheetNames>
    <sheetDataSet>
      <sheetData sheetId="0" refreshError="1"/>
      <sheetData sheetId="1" refreshError="1"/>
      <sheetData sheetId="2">
        <row r="1">
          <cell r="A1" t="str">
            <v>USD</v>
          </cell>
        </row>
        <row r="2">
          <cell r="A2" t="str">
            <v>GBP</v>
          </cell>
        </row>
        <row r="3">
          <cell r="A3" t="str">
            <v>CAD</v>
          </cell>
        </row>
        <row r="4">
          <cell r="A4" t="str">
            <v>CHF</v>
          </cell>
        </row>
        <row r="5">
          <cell r="A5" t="str">
            <v>DEM</v>
          </cell>
        </row>
        <row r="6">
          <cell r="A6" t="str">
            <v>SEK</v>
          </cell>
        </row>
        <row r="7">
          <cell r="A7" t="str">
            <v>NLG</v>
          </cell>
        </row>
        <row r="8">
          <cell r="A8" t="str">
            <v>BEF</v>
          </cell>
        </row>
        <row r="9">
          <cell r="A9" t="str">
            <v>FRF</v>
          </cell>
        </row>
        <row r="10">
          <cell r="A10" t="str">
            <v>ATS</v>
          </cell>
        </row>
        <row r="11">
          <cell r="A11" t="str">
            <v>DKK</v>
          </cell>
        </row>
        <row r="12">
          <cell r="A12" t="str">
            <v>ITL</v>
          </cell>
        </row>
        <row r="13">
          <cell r="A13" t="str">
            <v>NOK</v>
          </cell>
        </row>
        <row r="14">
          <cell r="A14" t="str">
            <v>PTE</v>
          </cell>
        </row>
        <row r="15">
          <cell r="A15" t="str">
            <v>JPY</v>
          </cell>
        </row>
        <row r="16">
          <cell r="A16" t="str">
            <v>AUD</v>
          </cell>
        </row>
        <row r="17">
          <cell r="A17" t="str">
            <v>CNY</v>
          </cell>
        </row>
        <row r="18">
          <cell r="A18" t="str">
            <v>NZD</v>
          </cell>
        </row>
        <row r="19">
          <cell r="A19" t="str">
            <v>HKD</v>
          </cell>
        </row>
        <row r="20">
          <cell r="A20" t="str">
            <v>SGD</v>
          </cell>
        </row>
        <row r="21">
          <cell r="A21" t="str">
            <v>AFA</v>
          </cell>
        </row>
        <row r="22">
          <cell r="A22" t="str">
            <v>BDT</v>
          </cell>
        </row>
        <row r="23">
          <cell r="A23" t="str">
            <v>MYK</v>
          </cell>
        </row>
        <row r="24">
          <cell r="A24" t="str">
            <v>CAR</v>
          </cell>
        </row>
        <row r="25">
          <cell r="A25" t="str">
            <v>INR</v>
          </cell>
        </row>
        <row r="26">
          <cell r="A26" t="str">
            <v>IDR</v>
          </cell>
        </row>
        <row r="27">
          <cell r="A27" t="str">
            <v>LAK</v>
          </cell>
        </row>
        <row r="28">
          <cell r="A28" t="str">
            <v>MYR</v>
          </cell>
        </row>
        <row r="29">
          <cell r="A29" t="str">
            <v>NPR</v>
          </cell>
        </row>
        <row r="30">
          <cell r="A30" t="str">
            <v>PKR</v>
          </cell>
        </row>
        <row r="31">
          <cell r="A31" t="str">
            <v>PGK</v>
          </cell>
        </row>
        <row r="32">
          <cell r="A32" t="str">
            <v>PHP</v>
          </cell>
        </row>
        <row r="33">
          <cell r="A33" t="str">
            <v>KRW</v>
          </cell>
        </row>
        <row r="34">
          <cell r="A34" t="str">
            <v>LKR</v>
          </cell>
        </row>
        <row r="35">
          <cell r="A35" t="str">
            <v>TWD</v>
          </cell>
        </row>
        <row r="36">
          <cell r="A36" t="str">
            <v>THB</v>
          </cell>
        </row>
        <row r="37">
          <cell r="A37" t="str">
            <v>VND</v>
          </cell>
        </row>
        <row r="38">
          <cell r="A38" t="str">
            <v>CSK</v>
          </cell>
        </row>
        <row r="39">
          <cell r="A39" t="str">
            <v>FIM</v>
          </cell>
        </row>
        <row r="40">
          <cell r="A40" t="str">
            <v>DOM</v>
          </cell>
        </row>
        <row r="41">
          <cell r="A41" t="str">
            <v>GRD</v>
          </cell>
        </row>
        <row r="42">
          <cell r="A42" t="str">
            <v>IEP</v>
          </cell>
        </row>
        <row r="43">
          <cell r="A43" t="str">
            <v>LUF</v>
          </cell>
        </row>
        <row r="44">
          <cell r="A44" t="str">
            <v>PLZ</v>
          </cell>
        </row>
        <row r="45">
          <cell r="A45" t="str">
            <v>RUB</v>
          </cell>
        </row>
        <row r="46">
          <cell r="A46" t="str">
            <v>ESP</v>
          </cell>
        </row>
        <row r="47">
          <cell r="A47" t="str">
            <v>YUN</v>
          </cell>
        </row>
        <row r="48">
          <cell r="A48" t="str">
            <v>BHD</v>
          </cell>
        </row>
        <row r="49">
          <cell r="A49" t="str">
            <v>IRR</v>
          </cell>
        </row>
        <row r="50">
          <cell r="A50" t="str">
            <v>IQD</v>
          </cell>
        </row>
        <row r="51">
          <cell r="A51" t="str">
            <v>KWD</v>
          </cell>
        </row>
        <row r="52">
          <cell r="A52" t="str">
            <v>OMR</v>
          </cell>
        </row>
        <row r="53">
          <cell r="A53" t="str">
            <v>QAR</v>
          </cell>
        </row>
        <row r="54">
          <cell r="A54" t="str">
            <v>SAR</v>
          </cell>
        </row>
        <row r="55">
          <cell r="A55" t="str">
            <v>SYP</v>
          </cell>
        </row>
        <row r="56">
          <cell r="A56" t="str">
            <v>TRL</v>
          </cell>
        </row>
        <row r="57">
          <cell r="A57" t="str">
            <v>AED</v>
          </cell>
        </row>
        <row r="58">
          <cell r="A58" t="str">
            <v>YER</v>
          </cell>
        </row>
        <row r="59">
          <cell r="A59" t="str">
            <v>PYG</v>
          </cell>
        </row>
        <row r="60">
          <cell r="A60" t="str">
            <v>CRC</v>
          </cell>
        </row>
        <row r="61">
          <cell r="A61" t="str">
            <v>CUP</v>
          </cell>
        </row>
        <row r="62">
          <cell r="A62" t="str">
            <v>GTQ</v>
          </cell>
        </row>
        <row r="63">
          <cell r="A63" t="str">
            <v>HNL</v>
          </cell>
        </row>
        <row r="64">
          <cell r="A64" t="str">
            <v>JMD</v>
          </cell>
        </row>
        <row r="65">
          <cell r="A65" t="str">
            <v>MXP</v>
          </cell>
        </row>
        <row r="66">
          <cell r="A66" t="str">
            <v>ARA</v>
          </cell>
        </row>
        <row r="67">
          <cell r="A67" t="str">
            <v>BOB</v>
          </cell>
        </row>
        <row r="68">
          <cell r="A68" t="str">
            <v>BRL</v>
          </cell>
        </row>
        <row r="69">
          <cell r="A69" t="str">
            <v>CLP</v>
          </cell>
        </row>
        <row r="70">
          <cell r="A70" t="str">
            <v>COP</v>
          </cell>
        </row>
        <row r="71">
          <cell r="A71" t="str">
            <v>PEI</v>
          </cell>
        </row>
        <row r="72">
          <cell r="A72" t="str">
            <v>UYP</v>
          </cell>
        </row>
        <row r="73">
          <cell r="A73" t="str">
            <v>VEB</v>
          </cell>
        </row>
        <row r="74">
          <cell r="A74" t="str">
            <v>DZD</v>
          </cell>
        </row>
        <row r="75">
          <cell r="A75" t="str">
            <v>EGP</v>
          </cell>
        </row>
        <row r="76">
          <cell r="A76" t="str">
            <v>XAF</v>
          </cell>
        </row>
        <row r="77">
          <cell r="A77" t="str">
            <v>GHC</v>
          </cell>
        </row>
        <row r="78">
          <cell r="A78" t="str">
            <v>KES</v>
          </cell>
        </row>
        <row r="79">
          <cell r="A79" t="str">
            <v>LYD</v>
          </cell>
        </row>
        <row r="80">
          <cell r="A80" t="str">
            <v>MAD</v>
          </cell>
        </row>
        <row r="81">
          <cell r="A81" t="str">
            <v>NGN</v>
          </cell>
        </row>
        <row r="82">
          <cell r="A82" t="str">
            <v>ZAR</v>
          </cell>
        </row>
        <row r="83">
          <cell r="A83" t="str">
            <v>TND</v>
          </cell>
        </row>
        <row r="84">
          <cell r="A84" t="str">
            <v>ZWD</v>
          </cell>
        </row>
        <row r="85">
          <cell r="A85" t="str">
            <v>ECU</v>
          </cell>
        </row>
        <row r="86">
          <cell r="A86" t="str">
            <v>MXN</v>
          </cell>
        </row>
        <row r="87">
          <cell r="A87" t="str">
            <v>EUR</v>
          </cell>
        </row>
        <row r="88">
          <cell r="A88" t="str">
            <v>CZK</v>
          </cell>
        </row>
        <row r="89">
          <cell r="A89" t="str">
            <v>HUF</v>
          </cell>
        </row>
        <row r="90">
          <cell r="A90" t="str">
            <v>PLN</v>
          </cell>
        </row>
        <row r="91">
          <cell r="A91" t="str">
            <v>SKK</v>
          </cell>
        </row>
        <row r="92">
          <cell r="A92" t="str">
            <v>YTL</v>
          </cell>
        </row>
        <row r="93">
          <cell r="A93" t="str">
            <v>TRY</v>
          </cell>
        </row>
        <row r="94">
          <cell r="A94" t="str">
            <v>その他</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海投申込書"/>
      <sheetName val="別添 1"/>
      <sheetName val="別添 2"/>
      <sheetName val="別添 3"/>
      <sheetName val="別添 4"/>
      <sheetName val="通貨略称"/>
      <sheetName val="国名称"/>
      <sheetName val="コントロール"/>
      <sheetName val="貼付用（申込書）"/>
    </sheetNames>
    <sheetDataSet>
      <sheetData sheetId="0" refreshError="1"/>
      <sheetData sheetId="1" refreshError="1"/>
      <sheetData sheetId="2" refreshError="1"/>
      <sheetData sheetId="3" refreshError="1"/>
      <sheetData sheetId="4" refreshError="1"/>
      <sheetData sheetId="5">
        <row r="1">
          <cell r="A1" t="str">
            <v>USD</v>
          </cell>
        </row>
        <row r="2">
          <cell r="A2" t="str">
            <v>GBP</v>
          </cell>
        </row>
        <row r="3">
          <cell r="A3" t="str">
            <v>CAD</v>
          </cell>
        </row>
        <row r="4">
          <cell r="A4" t="str">
            <v>CHF</v>
          </cell>
        </row>
        <row r="5">
          <cell r="A5" t="str">
            <v>DEM</v>
          </cell>
        </row>
        <row r="6">
          <cell r="A6" t="str">
            <v>SEK</v>
          </cell>
        </row>
        <row r="7">
          <cell r="A7" t="str">
            <v>NLG</v>
          </cell>
        </row>
        <row r="8">
          <cell r="A8" t="str">
            <v>BEF</v>
          </cell>
        </row>
        <row r="9">
          <cell r="A9" t="str">
            <v>FRF</v>
          </cell>
        </row>
        <row r="10">
          <cell r="A10" t="str">
            <v>ATS</v>
          </cell>
        </row>
        <row r="11">
          <cell r="A11" t="str">
            <v>DKK</v>
          </cell>
        </row>
        <row r="12">
          <cell r="A12" t="str">
            <v>ITL</v>
          </cell>
        </row>
        <row r="13">
          <cell r="A13" t="str">
            <v>NOK</v>
          </cell>
        </row>
        <row r="14">
          <cell r="A14" t="str">
            <v>PTE</v>
          </cell>
        </row>
        <row r="15">
          <cell r="A15" t="str">
            <v>JPY</v>
          </cell>
        </row>
        <row r="16">
          <cell r="A16" t="str">
            <v>AUD</v>
          </cell>
        </row>
        <row r="17">
          <cell r="A17" t="str">
            <v>CNY</v>
          </cell>
        </row>
        <row r="18">
          <cell r="A18" t="str">
            <v>NZD</v>
          </cell>
        </row>
        <row r="19">
          <cell r="A19" t="str">
            <v>HKD</v>
          </cell>
        </row>
        <row r="20">
          <cell r="A20" t="str">
            <v>SGD</v>
          </cell>
        </row>
        <row r="21">
          <cell r="A21" t="str">
            <v>AFA</v>
          </cell>
        </row>
        <row r="22">
          <cell r="A22" t="str">
            <v>BDT</v>
          </cell>
        </row>
        <row r="23">
          <cell r="A23" t="str">
            <v>MYK</v>
          </cell>
        </row>
        <row r="24">
          <cell r="A24" t="str">
            <v>CAR</v>
          </cell>
        </row>
        <row r="25">
          <cell r="A25" t="str">
            <v>INR</v>
          </cell>
        </row>
        <row r="26">
          <cell r="A26" t="str">
            <v>IDR</v>
          </cell>
        </row>
        <row r="27">
          <cell r="A27" t="str">
            <v>LAK</v>
          </cell>
        </row>
        <row r="28">
          <cell r="A28" t="str">
            <v>MYR</v>
          </cell>
        </row>
        <row r="29">
          <cell r="A29" t="str">
            <v>NPR</v>
          </cell>
        </row>
        <row r="30">
          <cell r="A30" t="str">
            <v>PKR</v>
          </cell>
        </row>
        <row r="31">
          <cell r="A31" t="str">
            <v>PGK</v>
          </cell>
        </row>
        <row r="32">
          <cell r="A32" t="str">
            <v>PHP</v>
          </cell>
        </row>
        <row r="33">
          <cell r="A33" t="str">
            <v>KRW</v>
          </cell>
        </row>
        <row r="34">
          <cell r="A34" t="str">
            <v>LKR</v>
          </cell>
        </row>
        <row r="35">
          <cell r="A35" t="str">
            <v>TWD</v>
          </cell>
        </row>
        <row r="36">
          <cell r="A36" t="str">
            <v>THB</v>
          </cell>
        </row>
        <row r="37">
          <cell r="A37" t="str">
            <v>VND</v>
          </cell>
        </row>
        <row r="38">
          <cell r="A38" t="str">
            <v>CSK</v>
          </cell>
        </row>
        <row r="39">
          <cell r="A39" t="str">
            <v>FIM</v>
          </cell>
        </row>
        <row r="40">
          <cell r="A40" t="str">
            <v>DOM</v>
          </cell>
        </row>
        <row r="41">
          <cell r="A41" t="str">
            <v>GRD</v>
          </cell>
        </row>
        <row r="42">
          <cell r="A42" t="str">
            <v>IEP</v>
          </cell>
        </row>
        <row r="43">
          <cell r="A43" t="str">
            <v>LUF</v>
          </cell>
        </row>
        <row r="44">
          <cell r="A44" t="str">
            <v>PLZ</v>
          </cell>
        </row>
        <row r="45">
          <cell r="A45" t="str">
            <v>RUB</v>
          </cell>
        </row>
        <row r="46">
          <cell r="A46" t="str">
            <v>ESP</v>
          </cell>
        </row>
        <row r="47">
          <cell r="A47" t="str">
            <v>YUN</v>
          </cell>
        </row>
        <row r="48">
          <cell r="A48" t="str">
            <v>BHD</v>
          </cell>
        </row>
        <row r="49">
          <cell r="A49" t="str">
            <v>IRR</v>
          </cell>
        </row>
        <row r="50">
          <cell r="A50" t="str">
            <v>IQD</v>
          </cell>
        </row>
        <row r="51">
          <cell r="A51" t="str">
            <v>KWD</v>
          </cell>
        </row>
        <row r="52">
          <cell r="A52" t="str">
            <v>OMR</v>
          </cell>
        </row>
        <row r="53">
          <cell r="A53" t="str">
            <v>QAR</v>
          </cell>
        </row>
        <row r="54">
          <cell r="A54" t="str">
            <v>SAR</v>
          </cell>
        </row>
        <row r="55">
          <cell r="A55" t="str">
            <v>SYP</v>
          </cell>
        </row>
        <row r="56">
          <cell r="A56" t="str">
            <v>TRL</v>
          </cell>
        </row>
        <row r="57">
          <cell r="A57" t="str">
            <v>AED</v>
          </cell>
        </row>
        <row r="58">
          <cell r="A58" t="str">
            <v>YER</v>
          </cell>
        </row>
        <row r="59">
          <cell r="A59" t="str">
            <v>PYG</v>
          </cell>
        </row>
        <row r="60">
          <cell r="A60" t="str">
            <v>CRC</v>
          </cell>
        </row>
        <row r="61">
          <cell r="A61" t="str">
            <v>CUP</v>
          </cell>
        </row>
        <row r="62">
          <cell r="A62" t="str">
            <v>GTQ</v>
          </cell>
        </row>
        <row r="63">
          <cell r="A63" t="str">
            <v>HNL</v>
          </cell>
        </row>
        <row r="64">
          <cell r="A64" t="str">
            <v>JMD</v>
          </cell>
        </row>
        <row r="65">
          <cell r="A65" t="str">
            <v>MXP</v>
          </cell>
        </row>
        <row r="66">
          <cell r="A66" t="str">
            <v>ARA</v>
          </cell>
        </row>
        <row r="67">
          <cell r="A67" t="str">
            <v>BOB</v>
          </cell>
        </row>
        <row r="68">
          <cell r="A68" t="str">
            <v>BRL</v>
          </cell>
        </row>
        <row r="69">
          <cell r="A69" t="str">
            <v>CLP</v>
          </cell>
        </row>
        <row r="70">
          <cell r="A70" t="str">
            <v>COP</v>
          </cell>
        </row>
        <row r="71">
          <cell r="A71" t="str">
            <v>PEI</v>
          </cell>
        </row>
        <row r="72">
          <cell r="A72" t="str">
            <v>UYP</v>
          </cell>
        </row>
        <row r="73">
          <cell r="A73" t="str">
            <v>VEB</v>
          </cell>
        </row>
        <row r="74">
          <cell r="A74" t="str">
            <v>DZD</v>
          </cell>
        </row>
        <row r="75">
          <cell r="A75" t="str">
            <v>EGP</v>
          </cell>
        </row>
        <row r="76">
          <cell r="A76" t="str">
            <v>XAF</v>
          </cell>
        </row>
        <row r="77">
          <cell r="A77" t="str">
            <v>GHC</v>
          </cell>
        </row>
        <row r="78">
          <cell r="A78" t="str">
            <v>KES</v>
          </cell>
        </row>
        <row r="79">
          <cell r="A79" t="str">
            <v>LYD</v>
          </cell>
        </row>
        <row r="80">
          <cell r="A80" t="str">
            <v>MAD</v>
          </cell>
        </row>
        <row r="81">
          <cell r="A81" t="str">
            <v>NGN</v>
          </cell>
        </row>
        <row r="82">
          <cell r="A82" t="str">
            <v>ZAR</v>
          </cell>
        </row>
        <row r="83">
          <cell r="A83" t="str">
            <v>TND</v>
          </cell>
        </row>
        <row r="84">
          <cell r="A84" t="str">
            <v>ZWD</v>
          </cell>
        </row>
        <row r="85">
          <cell r="A85" t="str">
            <v>ECU</v>
          </cell>
        </row>
        <row r="86">
          <cell r="A86" t="str">
            <v>MXN</v>
          </cell>
        </row>
        <row r="87">
          <cell r="A87" t="str">
            <v>EUR</v>
          </cell>
        </row>
        <row r="88">
          <cell r="A88" t="str">
            <v>CZK</v>
          </cell>
        </row>
        <row r="89">
          <cell r="A89" t="str">
            <v>HUF</v>
          </cell>
        </row>
        <row r="90">
          <cell r="A90" t="str">
            <v>PLN</v>
          </cell>
        </row>
        <row r="91">
          <cell r="A91" t="str">
            <v>SKK</v>
          </cell>
        </row>
        <row r="92">
          <cell r="A92" t="str">
            <v>YTL</v>
          </cell>
        </row>
        <row r="93">
          <cell r="A93" t="str">
            <v>TRY</v>
          </cell>
        </row>
        <row r="94">
          <cell r="A94" t="str">
            <v>その他</v>
          </cell>
        </row>
      </sheetData>
      <sheetData sheetId="6"/>
      <sheetData sheetId="7" refreshError="1"/>
      <sheetData sheetId="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hyperlink" Target="https://www.nexi.go.jp/procedure/consult/buyer.html" TargetMode="External"/><Relationship Id="rId7" Type="http://schemas.openxmlformats.org/officeDocument/2006/relationships/vmlDrawing" Target="../drawings/vmlDrawing1.vml"/><Relationship Id="rId2" Type="http://schemas.openxmlformats.org/officeDocument/2006/relationships/hyperlink" Target="https://www.nexi.go.jp/procedure/consult/buyer.html" TargetMode="External"/><Relationship Id="rId1" Type="http://schemas.openxmlformats.org/officeDocument/2006/relationships/hyperlink" Target="https://www.nexi.go.jp/procedure/consult/index.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nexi.go.jp/form/investment/rate/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BS192"/>
  <sheetViews>
    <sheetView showGridLines="0" tabSelected="1" zoomScaleNormal="100" zoomScaleSheetLayoutView="100" workbookViewId="0"/>
  </sheetViews>
  <sheetFormatPr defaultColWidth="4.625" defaultRowHeight="18" customHeight="1"/>
  <cols>
    <col min="1" max="20" width="5.375" style="48" customWidth="1"/>
    <col min="21" max="21" width="7.75" style="48" customWidth="1"/>
    <col min="22" max="22" width="2.625" style="48" customWidth="1"/>
    <col min="23" max="23" width="5.375" style="1" customWidth="1"/>
    <col min="24" max="24" width="5.375" style="3" customWidth="1"/>
    <col min="25" max="45" width="5.375" style="1" customWidth="1"/>
    <col min="46" max="60" width="5.5" style="1" customWidth="1"/>
    <col min="61" max="72" width="5.375" style="1" customWidth="1"/>
    <col min="73" max="16384" width="4.625" style="1"/>
  </cols>
  <sheetData>
    <row r="1" spans="1:45" ht="18" customHeight="1">
      <c r="A1" s="50" t="s">
        <v>0</v>
      </c>
      <c r="B1" s="51"/>
      <c r="C1" s="51"/>
      <c r="D1" s="51"/>
      <c r="E1" s="49"/>
      <c r="F1" s="49"/>
      <c r="G1" s="49"/>
      <c r="H1" s="49"/>
      <c r="I1" s="49"/>
      <c r="J1" s="49"/>
      <c r="K1" s="49"/>
      <c r="L1" s="49"/>
      <c r="M1" s="49"/>
      <c r="N1" s="49"/>
      <c r="O1" s="49"/>
      <c r="P1" s="49"/>
      <c r="Q1" s="49"/>
      <c r="R1" s="49"/>
      <c r="S1" s="49"/>
      <c r="T1" s="49"/>
      <c r="U1" s="49"/>
      <c r="V1" s="9"/>
      <c r="W1" s="389" t="s">
        <v>109</v>
      </c>
      <c r="X1" s="390"/>
      <c r="Y1" s="391"/>
      <c r="Z1" s="391"/>
      <c r="AA1" s="391"/>
      <c r="AB1" s="392"/>
      <c r="AC1" s="391"/>
      <c r="AD1" s="391"/>
      <c r="AE1" s="391"/>
      <c r="AF1" s="391"/>
      <c r="AG1" s="391"/>
      <c r="AH1" s="391"/>
      <c r="AI1" s="391"/>
      <c r="AJ1" s="391"/>
      <c r="AK1" s="391"/>
      <c r="AL1" s="391"/>
      <c r="AM1" s="391"/>
      <c r="AN1" s="391"/>
      <c r="AO1" s="391"/>
      <c r="AP1" s="391"/>
      <c r="AQ1" s="391"/>
      <c r="AR1" s="391"/>
      <c r="AS1" s="390"/>
    </row>
    <row r="2" spans="1:45" ht="18" customHeight="1">
      <c r="A2" s="49"/>
      <c r="B2" s="49"/>
      <c r="C2" s="49"/>
      <c r="D2" s="49"/>
      <c r="E2" s="49"/>
      <c r="F2" s="49"/>
      <c r="G2" s="49"/>
      <c r="H2" s="49"/>
      <c r="I2" s="49"/>
      <c r="J2" s="49"/>
      <c r="K2" s="49"/>
      <c r="L2" s="49"/>
      <c r="M2" s="49"/>
      <c r="N2" s="49"/>
      <c r="O2" s="49"/>
      <c r="P2" s="49"/>
      <c r="Q2" s="49"/>
      <c r="R2" s="49"/>
      <c r="S2" s="49"/>
      <c r="T2" s="49"/>
      <c r="U2" s="49"/>
      <c r="V2" s="9"/>
      <c r="W2" s="390"/>
      <c r="X2" s="139" t="s">
        <v>1667</v>
      </c>
      <c r="Y2" s="391"/>
      <c r="Z2" s="391"/>
      <c r="AA2" s="391"/>
      <c r="AB2" s="391"/>
      <c r="AC2" s="391"/>
      <c r="AD2" s="391"/>
      <c r="AE2" s="391"/>
      <c r="AF2" s="391"/>
      <c r="AG2" s="391"/>
      <c r="AH2" s="391"/>
      <c r="AI2" s="391"/>
      <c r="AJ2" s="391"/>
      <c r="AK2" s="391"/>
      <c r="AL2" s="391"/>
      <c r="AM2" s="391"/>
      <c r="AN2" s="391"/>
      <c r="AO2" s="391"/>
      <c r="AP2" s="391"/>
      <c r="AQ2" s="391"/>
      <c r="AR2" s="391"/>
      <c r="AS2" s="390"/>
    </row>
    <row r="3" spans="1:45" ht="18" customHeight="1">
      <c r="A3" s="1170" t="s">
        <v>1</v>
      </c>
      <c r="B3" s="1170"/>
      <c r="C3" s="1170"/>
      <c r="D3" s="1170"/>
      <c r="E3" s="1170"/>
      <c r="F3" s="1170"/>
      <c r="G3" s="1170"/>
      <c r="H3" s="1170"/>
      <c r="I3" s="1170"/>
      <c r="J3" s="1170"/>
      <c r="K3" s="1170"/>
      <c r="L3" s="1170"/>
      <c r="M3" s="1170"/>
      <c r="N3" s="1170"/>
      <c r="O3" s="1170"/>
      <c r="P3" s="1170"/>
      <c r="Q3" s="1170"/>
      <c r="R3" s="1170"/>
      <c r="S3" s="1170"/>
      <c r="T3" s="1170"/>
      <c r="U3" s="1170"/>
      <c r="V3" s="9"/>
      <c r="W3" s="390"/>
      <c r="X3" s="138"/>
      <c r="Y3" s="138" t="s">
        <v>1668</v>
      </c>
      <c r="Z3" s="391"/>
      <c r="AA3" s="391"/>
      <c r="AB3" s="391"/>
      <c r="AC3" s="391"/>
      <c r="AD3" s="391"/>
      <c r="AE3" s="391"/>
      <c r="AF3" s="391"/>
      <c r="AG3" s="391"/>
      <c r="AH3" s="391"/>
      <c r="AI3" s="391"/>
      <c r="AJ3" s="391"/>
      <c r="AK3" s="391"/>
      <c r="AL3" s="391"/>
      <c r="AM3" s="391"/>
      <c r="AN3" s="391"/>
      <c r="AO3" s="391"/>
      <c r="AP3" s="391"/>
      <c r="AQ3" s="391"/>
      <c r="AR3" s="391"/>
      <c r="AS3" s="390"/>
    </row>
    <row r="4" spans="1:45" ht="18" customHeight="1">
      <c r="A4" s="9"/>
      <c r="B4" s="9"/>
      <c r="C4" s="9"/>
      <c r="D4" s="9"/>
      <c r="E4" s="9"/>
      <c r="F4" s="9"/>
      <c r="G4" s="9"/>
      <c r="H4" s="9"/>
      <c r="I4" s="9"/>
      <c r="J4" s="9"/>
      <c r="K4" s="9"/>
      <c r="L4" s="9"/>
      <c r="M4" s="9"/>
      <c r="N4" s="9"/>
      <c r="O4" s="9"/>
      <c r="P4" s="9"/>
      <c r="Q4" s="96"/>
      <c r="R4" s="211" t="s">
        <v>1035</v>
      </c>
      <c r="S4" s="1181" t="s">
        <v>1663</v>
      </c>
      <c r="T4" s="1181"/>
      <c r="U4" s="1181"/>
      <c r="V4" s="9"/>
      <c r="W4" s="223"/>
      <c r="X4" s="137"/>
      <c r="Y4" s="137"/>
      <c r="Z4" s="223"/>
      <c r="AA4" s="223"/>
      <c r="AB4" s="223"/>
      <c r="AC4" s="223"/>
      <c r="AD4" s="223"/>
      <c r="AE4" s="223"/>
      <c r="AF4" s="223"/>
      <c r="AG4" s="223"/>
      <c r="AH4" s="223"/>
      <c r="AI4" s="223"/>
      <c r="AJ4" s="223"/>
      <c r="AK4" s="223"/>
      <c r="AL4" s="223"/>
      <c r="AM4" s="223"/>
      <c r="AN4" s="223"/>
      <c r="AO4" s="223"/>
      <c r="AP4" s="223"/>
      <c r="AQ4" s="223"/>
      <c r="AR4" s="223"/>
      <c r="AS4" s="223"/>
    </row>
    <row r="5" spans="1:45" s="2" customFormat="1" ht="18" customHeight="1">
      <c r="A5" s="52" t="s">
        <v>621</v>
      </c>
      <c r="B5" s="10"/>
      <c r="C5" s="10"/>
      <c r="D5" s="10"/>
      <c r="E5" s="10"/>
      <c r="F5" s="10"/>
      <c r="G5" s="10"/>
      <c r="H5" s="10"/>
      <c r="I5" s="10"/>
      <c r="J5" s="10"/>
      <c r="K5" s="10"/>
      <c r="L5" s="10"/>
      <c r="M5" s="10"/>
      <c r="N5" s="10"/>
      <c r="O5" s="10"/>
      <c r="P5" s="10"/>
      <c r="Q5" s="1243" t="str">
        <f>IF(S4="YYYY/MM/DD","※ 申込日を入力してください ※","")</f>
        <v>※ 申込日を入力してください ※</v>
      </c>
      <c r="R5" s="1243"/>
      <c r="S5" s="1243"/>
      <c r="T5" s="1243"/>
      <c r="U5" s="1243"/>
      <c r="V5" s="10"/>
      <c r="W5" s="393"/>
      <c r="X5" s="1005" t="s">
        <v>1049</v>
      </c>
      <c r="Y5" s="1006"/>
      <c r="Z5" s="1007"/>
      <c r="AA5" s="393"/>
      <c r="AB5" s="393"/>
      <c r="AC5" s="393"/>
      <c r="AD5" s="393"/>
      <c r="AE5" s="393"/>
      <c r="AF5" s="393"/>
      <c r="AG5" s="393"/>
      <c r="AH5" s="393"/>
      <c r="AI5" s="393"/>
      <c r="AJ5" s="393"/>
      <c r="AK5" s="393"/>
      <c r="AL5" s="393"/>
      <c r="AM5" s="393"/>
      <c r="AN5" s="393"/>
      <c r="AO5" s="393"/>
      <c r="AP5" s="393"/>
      <c r="AQ5" s="393"/>
      <c r="AR5" s="393"/>
      <c r="AS5" s="390"/>
    </row>
    <row r="6" spans="1:45" s="2" customFormat="1" ht="18" customHeight="1">
      <c r="A6" s="15" t="s">
        <v>1602</v>
      </c>
      <c r="B6" s="1248" t="s">
        <v>1672</v>
      </c>
      <c r="C6" s="1248"/>
      <c r="D6" s="1248"/>
      <c r="E6" s="1248"/>
      <c r="F6" s="1248"/>
      <c r="G6" s="1248"/>
      <c r="H6" s="1248"/>
      <c r="I6" s="1248"/>
      <c r="J6" s="1248"/>
      <c r="K6" s="1248"/>
      <c r="L6" s="1248"/>
      <c r="M6" s="1248"/>
      <c r="N6" s="1248"/>
      <c r="O6" s="1248"/>
      <c r="P6" s="1248"/>
      <c r="Q6" s="1248"/>
      <c r="R6" s="1248"/>
      <c r="S6" s="1248"/>
      <c r="T6" s="1248"/>
      <c r="U6" s="1248"/>
      <c r="V6" s="10"/>
      <c r="W6" s="393"/>
      <c r="X6" s="140" t="s">
        <v>1050</v>
      </c>
      <c r="Y6" s="393"/>
      <c r="Z6" s="393"/>
      <c r="AA6" s="393"/>
      <c r="AB6" s="393"/>
      <c r="AC6" s="393"/>
      <c r="AD6" s="393"/>
      <c r="AE6" s="393"/>
      <c r="AF6" s="393"/>
      <c r="AG6" s="393"/>
      <c r="AH6" s="393"/>
      <c r="AI6" s="393"/>
      <c r="AJ6" s="393"/>
      <c r="AK6" s="393"/>
      <c r="AL6" s="393"/>
      <c r="AM6" s="393"/>
      <c r="AN6" s="393"/>
      <c r="AO6" s="393"/>
      <c r="AP6" s="393"/>
      <c r="AQ6" s="393"/>
      <c r="AR6" s="393"/>
      <c r="AS6" s="391"/>
    </row>
    <row r="7" spans="1:45" s="2" customFormat="1" ht="18" customHeight="1">
      <c r="A7" s="926"/>
      <c r="B7" s="1248"/>
      <c r="C7" s="1248"/>
      <c r="D7" s="1248"/>
      <c r="E7" s="1248"/>
      <c r="F7" s="1248"/>
      <c r="G7" s="1248"/>
      <c r="H7" s="1248"/>
      <c r="I7" s="1248"/>
      <c r="J7" s="1248"/>
      <c r="K7" s="1248"/>
      <c r="L7" s="1248"/>
      <c r="M7" s="1248"/>
      <c r="N7" s="1248"/>
      <c r="O7" s="1248"/>
      <c r="P7" s="1248"/>
      <c r="Q7" s="1248"/>
      <c r="R7" s="1248"/>
      <c r="S7" s="1248"/>
      <c r="T7" s="1248"/>
      <c r="U7" s="1248"/>
      <c r="V7" s="10"/>
      <c r="W7" s="390"/>
      <c r="X7" s="154"/>
      <c r="Y7" s="137" t="s">
        <v>1051</v>
      </c>
      <c r="Z7" s="394"/>
      <c r="AA7" s="395"/>
      <c r="AB7" s="395"/>
      <c r="AC7" s="395"/>
      <c r="AD7" s="395"/>
      <c r="AE7" s="395"/>
      <c r="AF7" s="395"/>
      <c r="AG7" s="395"/>
      <c r="AH7" s="395"/>
      <c r="AI7" s="395"/>
      <c r="AJ7" s="395"/>
      <c r="AK7" s="395"/>
      <c r="AL7" s="395"/>
      <c r="AM7" s="395"/>
      <c r="AN7" s="395"/>
      <c r="AO7" s="395"/>
      <c r="AP7" s="395"/>
      <c r="AQ7" s="395"/>
      <c r="AR7" s="395"/>
      <c r="AS7" s="391"/>
    </row>
    <row r="8" spans="1:45" s="2" customFormat="1" ht="18" customHeight="1">
      <c r="B8" s="1248"/>
      <c r="C8" s="1248"/>
      <c r="D8" s="1248"/>
      <c r="E8" s="1248"/>
      <c r="F8" s="1248"/>
      <c r="G8" s="1248"/>
      <c r="H8" s="1248"/>
      <c r="I8" s="1248"/>
      <c r="J8" s="1248"/>
      <c r="K8" s="1248"/>
      <c r="L8" s="1248"/>
      <c r="M8" s="1248"/>
      <c r="N8" s="1248"/>
      <c r="O8" s="1248"/>
      <c r="P8" s="1248"/>
      <c r="Q8" s="1248"/>
      <c r="R8" s="1248"/>
      <c r="S8" s="1248"/>
      <c r="T8" s="1248"/>
      <c r="U8" s="1248"/>
      <c r="V8" s="10"/>
      <c r="W8" s="391"/>
      <c r="X8" s="1240" t="s">
        <v>1052</v>
      </c>
      <c r="Y8" s="1241"/>
      <c r="Z8" s="1242"/>
      <c r="AA8" s="395"/>
      <c r="AB8" s="395"/>
      <c r="AC8" s="395"/>
      <c r="AD8" s="395"/>
      <c r="AE8" s="395"/>
      <c r="AF8" s="395"/>
      <c r="AG8" s="395"/>
      <c r="AH8" s="395"/>
      <c r="AI8" s="395"/>
      <c r="AJ8" s="395"/>
      <c r="AK8" s="395"/>
      <c r="AL8" s="395"/>
      <c r="AM8" s="395"/>
      <c r="AN8" s="395"/>
      <c r="AO8" s="395"/>
      <c r="AP8" s="395"/>
      <c r="AQ8" s="395"/>
      <c r="AR8" s="395"/>
      <c r="AS8" s="391"/>
    </row>
    <row r="9" spans="1:45" s="2" customFormat="1" ht="18" customHeight="1">
      <c r="A9" s="10"/>
      <c r="B9" s="1189" t="str">
        <f>IF(A6="□","※ 上のチェックボックスにチェックを入れてください ※"," ")</f>
        <v>※ 上のチェックボックスにチェックを入れてください ※</v>
      </c>
      <c r="C9" s="1189"/>
      <c r="D9" s="1189"/>
      <c r="E9" s="1189"/>
      <c r="F9" s="1189"/>
      <c r="G9" s="1189"/>
      <c r="H9" s="1189"/>
      <c r="I9" s="1189"/>
      <c r="J9" s="1189"/>
      <c r="K9" s="1189"/>
      <c r="L9" s="1189"/>
      <c r="M9" s="11"/>
      <c r="N9" s="11"/>
      <c r="O9" s="11"/>
      <c r="P9" s="11"/>
      <c r="Q9" s="11"/>
      <c r="R9" s="11"/>
      <c r="S9" s="11"/>
      <c r="T9" s="11"/>
      <c r="U9" s="11"/>
      <c r="V9" s="10"/>
      <c r="W9" s="391"/>
      <c r="X9" s="225" t="s">
        <v>118</v>
      </c>
      <c r="Y9" s="396"/>
      <c r="Z9" s="396"/>
      <c r="AA9" s="396"/>
      <c r="AB9" s="396"/>
      <c r="AC9" s="396"/>
      <c r="AD9" s="396"/>
      <c r="AE9" s="396"/>
      <c r="AF9" s="396"/>
      <c r="AG9" s="396"/>
      <c r="AH9" s="396"/>
      <c r="AI9" s="396"/>
      <c r="AJ9" s="396"/>
      <c r="AK9" s="396"/>
      <c r="AL9" s="396"/>
      <c r="AM9" s="396"/>
      <c r="AN9" s="396"/>
      <c r="AO9" s="396"/>
      <c r="AP9" s="396"/>
      <c r="AQ9" s="396"/>
      <c r="AR9" s="396"/>
      <c r="AS9" s="391"/>
    </row>
    <row r="10" spans="1:45" s="2" customFormat="1" ht="18" customHeight="1">
      <c r="A10" s="1172" t="s">
        <v>734</v>
      </c>
      <c r="B10" s="1172"/>
      <c r="C10" s="1172"/>
      <c r="D10" s="1172"/>
      <c r="E10" s="1172"/>
      <c r="F10" s="1184"/>
      <c r="G10" s="1184"/>
      <c r="H10" s="12" t="s">
        <v>5</v>
      </c>
      <c r="I10" s="10"/>
      <c r="J10" s="10"/>
      <c r="K10" s="10"/>
      <c r="L10" s="10"/>
      <c r="M10" s="10"/>
      <c r="N10" s="10"/>
      <c r="O10" s="102"/>
      <c r="P10" s="102"/>
      <c r="Q10" s="102"/>
      <c r="R10" s="102"/>
      <c r="S10" s="102"/>
      <c r="T10" s="102"/>
      <c r="U10" s="102"/>
      <c r="V10" s="10"/>
      <c r="W10" s="391"/>
      <c r="X10" s="1002" t="s">
        <v>1053</v>
      </c>
      <c r="Y10" s="1003"/>
      <c r="Z10" s="1003"/>
      <c r="AA10" s="1003"/>
      <c r="AB10" s="1003"/>
      <c r="AC10" s="1004"/>
      <c r="AD10" s="225"/>
      <c r="AE10" s="225"/>
      <c r="AF10" s="225"/>
      <c r="AG10" s="225"/>
      <c r="AH10" s="225"/>
      <c r="AI10" s="225"/>
      <c r="AJ10" s="225"/>
      <c r="AK10" s="225"/>
      <c r="AL10" s="225"/>
      <c r="AM10" s="225"/>
      <c r="AN10" s="225"/>
      <c r="AO10" s="225"/>
      <c r="AP10" s="225"/>
      <c r="AQ10" s="225"/>
      <c r="AR10" s="225"/>
      <c r="AS10" s="391"/>
    </row>
    <row r="11" spans="1:45" s="2" customFormat="1" ht="18" customHeight="1">
      <c r="A11" s="12"/>
      <c r="B11" s="7" t="s">
        <v>1378</v>
      </c>
      <c r="C11" s="1171"/>
      <c r="D11" s="1171"/>
      <c r="E11" s="1171"/>
      <c r="F11" s="1171"/>
      <c r="G11" s="1171"/>
      <c r="H11" s="1171"/>
      <c r="I11" s="1171"/>
      <c r="J11" s="1171"/>
      <c r="K11" s="10"/>
      <c r="L11" s="10"/>
      <c r="M11" s="10"/>
      <c r="N11" s="10"/>
      <c r="O11" s="102"/>
      <c r="P11" s="102"/>
      <c r="Q11" s="102"/>
      <c r="R11" s="102"/>
      <c r="S11" s="102"/>
      <c r="T11" s="102"/>
      <c r="U11" s="102"/>
      <c r="V11" s="10"/>
      <c r="W11" s="391"/>
      <c r="X11" s="225" t="s">
        <v>1054</v>
      </c>
      <c r="Y11" s="397"/>
      <c r="Z11" s="397"/>
      <c r="AA11" s="397"/>
      <c r="AB11" s="397"/>
      <c r="AC11" s="397"/>
      <c r="AD11" s="397"/>
      <c r="AE11" s="397"/>
      <c r="AF11" s="397"/>
      <c r="AG11" s="397"/>
      <c r="AH11" s="397"/>
      <c r="AI11" s="397"/>
      <c r="AJ11" s="397"/>
      <c r="AK11" s="397"/>
      <c r="AL11" s="397"/>
      <c r="AM11" s="397"/>
      <c r="AN11" s="397"/>
      <c r="AO11" s="397"/>
      <c r="AP11" s="225"/>
      <c r="AQ11" s="225"/>
      <c r="AR11" s="225"/>
      <c r="AS11" s="391"/>
    </row>
    <row r="12" spans="1:45" s="2" customFormat="1" ht="18" customHeight="1">
      <c r="A12" s="12"/>
      <c r="B12" s="7" t="s">
        <v>1376</v>
      </c>
      <c r="C12" s="1171"/>
      <c r="D12" s="1171"/>
      <c r="E12" s="1171"/>
      <c r="F12" s="1171"/>
      <c r="G12" s="1171"/>
      <c r="H12" s="1171"/>
      <c r="I12" s="1171"/>
      <c r="J12" s="1244" t="s">
        <v>2</v>
      </c>
      <c r="K12" s="10"/>
      <c r="L12" s="10"/>
      <c r="M12" s="10"/>
      <c r="N12" s="10"/>
      <c r="O12" s="10"/>
      <c r="P12" s="10"/>
      <c r="Q12" s="10"/>
      <c r="R12" s="10"/>
      <c r="S12" s="10"/>
      <c r="T12" s="10"/>
      <c r="U12" s="10"/>
      <c r="V12" s="10"/>
      <c r="W12" s="391"/>
      <c r="X12" s="225"/>
      <c r="Y12" s="138" t="s">
        <v>1094</v>
      </c>
      <c r="Z12" s="397"/>
      <c r="AA12" s="397"/>
      <c r="AB12" s="397"/>
      <c r="AC12" s="397"/>
      <c r="AD12" s="397"/>
      <c r="AE12" s="397"/>
      <c r="AF12" s="397"/>
      <c r="AG12" s="397"/>
      <c r="AH12" s="397"/>
      <c r="AI12" s="397"/>
      <c r="AJ12" s="397"/>
      <c r="AK12" s="397"/>
      <c r="AL12" s="397"/>
      <c r="AM12" s="397"/>
      <c r="AN12" s="397"/>
      <c r="AO12" s="397"/>
      <c r="AP12" s="397"/>
      <c r="AQ12" s="397"/>
      <c r="AR12" s="397"/>
      <c r="AS12" s="398"/>
    </row>
    <row r="13" spans="1:45" s="2" customFormat="1" ht="18" customHeight="1">
      <c r="A13" s="12"/>
      <c r="B13" s="13" t="s">
        <v>1377</v>
      </c>
      <c r="C13" s="1171"/>
      <c r="D13" s="1171"/>
      <c r="E13" s="1171"/>
      <c r="F13" s="1171"/>
      <c r="G13" s="1171"/>
      <c r="H13" s="1171"/>
      <c r="I13" s="1171"/>
      <c r="J13" s="1244"/>
      <c r="K13" s="10"/>
      <c r="L13" s="10"/>
      <c r="M13" s="10"/>
      <c r="N13" s="10"/>
      <c r="O13" s="10"/>
      <c r="P13" s="10"/>
      <c r="Q13" s="10"/>
      <c r="R13" s="10"/>
      <c r="S13" s="10"/>
      <c r="T13" s="10"/>
      <c r="U13" s="10"/>
      <c r="V13" s="10"/>
      <c r="W13" s="391"/>
      <c r="X13" s="225"/>
      <c r="Y13" s="138" t="s">
        <v>1095</v>
      </c>
      <c r="Z13" s="397"/>
      <c r="AA13" s="397"/>
      <c r="AB13" s="397"/>
      <c r="AC13" s="397"/>
      <c r="AD13" s="397"/>
      <c r="AE13" s="397"/>
      <c r="AF13" s="397"/>
      <c r="AG13" s="397"/>
      <c r="AH13" s="397"/>
      <c r="AI13" s="397"/>
      <c r="AJ13" s="397"/>
      <c r="AK13" s="397"/>
      <c r="AL13" s="397"/>
      <c r="AM13" s="397"/>
      <c r="AN13" s="397"/>
      <c r="AO13" s="397"/>
      <c r="AP13" s="397"/>
      <c r="AQ13" s="397"/>
      <c r="AR13" s="397"/>
      <c r="AS13" s="398"/>
    </row>
    <row r="14" spans="1:45" s="2" customFormat="1" ht="18" customHeight="1">
      <c r="A14" s="12"/>
      <c r="B14" s="13"/>
      <c r="C14" s="14"/>
      <c r="D14" s="14"/>
      <c r="E14" s="14"/>
      <c r="F14" s="14"/>
      <c r="G14" s="14"/>
      <c r="H14" s="14"/>
      <c r="I14" s="14"/>
      <c r="J14" s="10"/>
      <c r="K14" s="10"/>
      <c r="L14" s="10"/>
      <c r="M14" s="10"/>
      <c r="N14" s="10"/>
      <c r="O14" s="10"/>
      <c r="P14" s="10"/>
      <c r="Q14" s="10"/>
      <c r="R14" s="10"/>
      <c r="S14" s="10"/>
      <c r="T14" s="10"/>
      <c r="U14" s="10"/>
      <c r="V14" s="10"/>
      <c r="W14" s="391"/>
      <c r="X14" s="225"/>
      <c r="Y14" s="138" t="s">
        <v>1096</v>
      </c>
      <c r="Z14" s="397"/>
      <c r="AA14" s="397"/>
      <c r="AB14" s="397"/>
      <c r="AC14" s="397"/>
      <c r="AD14" s="397"/>
      <c r="AE14" s="397"/>
      <c r="AF14" s="397"/>
      <c r="AG14" s="397"/>
      <c r="AH14" s="397"/>
      <c r="AI14" s="397"/>
      <c r="AJ14" s="397"/>
      <c r="AK14" s="397"/>
      <c r="AL14" s="397"/>
      <c r="AM14" s="397"/>
      <c r="AN14" s="397"/>
      <c r="AO14" s="397"/>
      <c r="AP14" s="397"/>
      <c r="AQ14" s="397"/>
      <c r="AR14" s="397"/>
      <c r="AS14" s="391"/>
    </row>
    <row r="15" spans="1:45" s="2" customFormat="1" ht="18" customHeight="1">
      <c r="A15" s="1172" t="s">
        <v>640</v>
      </c>
      <c r="B15" s="1172"/>
      <c r="C15" s="1172"/>
      <c r="D15" s="1172"/>
      <c r="E15" s="1172"/>
      <c r="F15" s="1184"/>
      <c r="G15" s="1184"/>
      <c r="H15" s="12" t="s">
        <v>5</v>
      </c>
      <c r="I15" s="10"/>
      <c r="J15" s="10"/>
      <c r="K15" s="1172" t="s">
        <v>641</v>
      </c>
      <c r="L15" s="1172"/>
      <c r="M15" s="1172"/>
      <c r="N15" s="1172"/>
      <c r="O15" s="1172"/>
      <c r="P15" s="1172"/>
      <c r="Q15" s="1184"/>
      <c r="R15" s="1184"/>
      <c r="S15" s="12" t="s">
        <v>5</v>
      </c>
      <c r="T15" s="10"/>
      <c r="U15" s="10"/>
      <c r="V15" s="10"/>
      <c r="W15" s="391"/>
      <c r="X15" s="225"/>
      <c r="Y15" s="399"/>
      <c r="Z15" s="399"/>
      <c r="AA15" s="399"/>
      <c r="AB15" s="399"/>
      <c r="AC15" s="400" t="s">
        <v>110</v>
      </c>
      <c r="AD15" s="168" t="s">
        <v>723</v>
      </c>
      <c r="AE15" s="399"/>
      <c r="AF15" s="399"/>
      <c r="AG15" s="399"/>
      <c r="AH15" s="399"/>
      <c r="AI15" s="399"/>
      <c r="AJ15" s="399"/>
      <c r="AK15" s="399"/>
      <c r="AL15" s="399"/>
      <c r="AM15" s="225"/>
      <c r="AN15" s="225"/>
      <c r="AO15" s="225"/>
      <c r="AP15" s="397"/>
      <c r="AQ15" s="397"/>
      <c r="AR15" s="397"/>
      <c r="AS15" s="391"/>
    </row>
    <row r="16" spans="1:45" s="2" customFormat="1" ht="18" customHeight="1">
      <c r="A16" s="12"/>
      <c r="B16" s="7" t="s">
        <v>1378</v>
      </c>
      <c r="C16" s="1171"/>
      <c r="D16" s="1171"/>
      <c r="E16" s="1171"/>
      <c r="F16" s="1171"/>
      <c r="G16" s="1171"/>
      <c r="H16" s="1171"/>
      <c r="I16" s="1171"/>
      <c r="J16" s="1171"/>
      <c r="K16" s="10"/>
      <c r="L16" s="12"/>
      <c r="M16" s="7" t="s">
        <v>1378</v>
      </c>
      <c r="N16" s="1171"/>
      <c r="O16" s="1171"/>
      <c r="P16" s="1171"/>
      <c r="Q16" s="1171"/>
      <c r="R16" s="1171"/>
      <c r="S16" s="1171"/>
      <c r="T16" s="1171"/>
      <c r="U16" s="1171"/>
      <c r="V16" s="10"/>
      <c r="W16" s="401" t="s">
        <v>23</v>
      </c>
      <c r="X16" s="225"/>
      <c r="Y16" s="391"/>
      <c r="Z16" s="391"/>
      <c r="AA16" s="391"/>
      <c r="AB16" s="391"/>
      <c r="AC16" s="391"/>
      <c r="AD16" s="391"/>
      <c r="AE16" s="391"/>
      <c r="AF16" s="391"/>
      <c r="AG16" s="391"/>
      <c r="AH16" s="391"/>
      <c r="AI16" s="391"/>
      <c r="AJ16" s="391"/>
      <c r="AK16" s="391"/>
      <c r="AL16" s="391"/>
      <c r="AM16" s="391"/>
      <c r="AN16" s="391"/>
      <c r="AO16" s="391"/>
      <c r="AP16" s="391"/>
      <c r="AQ16" s="391"/>
      <c r="AR16" s="391"/>
      <c r="AS16" s="391"/>
    </row>
    <row r="17" spans="1:45" s="2" customFormat="1" ht="18" customHeight="1">
      <c r="A17" s="12"/>
      <c r="B17" s="7" t="s">
        <v>1376</v>
      </c>
      <c r="C17" s="1171"/>
      <c r="D17" s="1171"/>
      <c r="E17" s="1171"/>
      <c r="F17" s="1171"/>
      <c r="G17" s="1171"/>
      <c r="H17" s="1171"/>
      <c r="I17" s="1171"/>
      <c r="J17" s="1244" t="s">
        <v>2</v>
      </c>
      <c r="K17" s="10"/>
      <c r="L17" s="12"/>
      <c r="M17" s="7" t="s">
        <v>1376</v>
      </c>
      <c r="N17" s="1171"/>
      <c r="O17" s="1171"/>
      <c r="P17" s="1171"/>
      <c r="Q17" s="1171"/>
      <c r="R17" s="1171"/>
      <c r="S17" s="1171"/>
      <c r="T17" s="1171"/>
      <c r="U17" s="1244" t="s">
        <v>2</v>
      </c>
      <c r="V17" s="10"/>
      <c r="W17" s="390"/>
      <c r="X17" s="1002" t="s">
        <v>1055</v>
      </c>
      <c r="Y17" s="1003"/>
      <c r="Z17" s="1003"/>
      <c r="AA17" s="1003"/>
      <c r="AB17" s="1004"/>
      <c r="AC17" s="225"/>
      <c r="AD17" s="225"/>
      <c r="AE17" s="225"/>
      <c r="AF17" s="225"/>
      <c r="AG17" s="225"/>
      <c r="AH17" s="225"/>
      <c r="AI17" s="225"/>
      <c r="AJ17" s="225"/>
      <c r="AK17" s="225"/>
      <c r="AL17" s="225"/>
      <c r="AM17" s="225"/>
      <c r="AN17" s="225"/>
      <c r="AO17" s="225"/>
      <c r="AP17" s="225"/>
      <c r="AQ17" s="225"/>
      <c r="AR17" s="225"/>
      <c r="AS17" s="391"/>
    </row>
    <row r="18" spans="1:45" s="2" customFormat="1" ht="18" customHeight="1">
      <c r="A18" s="10"/>
      <c r="B18" s="13" t="s">
        <v>1377</v>
      </c>
      <c r="C18" s="1171"/>
      <c r="D18" s="1171"/>
      <c r="E18" s="1171"/>
      <c r="F18" s="1171"/>
      <c r="G18" s="1171"/>
      <c r="H18" s="1171"/>
      <c r="I18" s="1171"/>
      <c r="J18" s="1244"/>
      <c r="K18" s="10"/>
      <c r="L18" s="12"/>
      <c r="M18" s="13" t="s">
        <v>1377</v>
      </c>
      <c r="N18" s="1171"/>
      <c r="O18" s="1171"/>
      <c r="P18" s="1171"/>
      <c r="Q18" s="1171"/>
      <c r="R18" s="1171"/>
      <c r="S18" s="1171"/>
      <c r="T18" s="1171"/>
      <c r="U18" s="1244"/>
      <c r="V18" s="10"/>
      <c r="W18" s="391"/>
      <c r="X18" s="402" t="s">
        <v>1670</v>
      </c>
      <c r="Y18" s="402"/>
      <c r="Z18" s="402"/>
      <c r="AA18" s="402"/>
      <c r="AB18" s="402"/>
      <c r="AC18" s="402"/>
      <c r="AD18" s="402"/>
      <c r="AE18" s="402"/>
      <c r="AF18" s="402"/>
      <c r="AG18" s="402"/>
      <c r="AH18" s="402"/>
      <c r="AI18" s="402"/>
      <c r="AJ18" s="402"/>
      <c r="AK18" s="402"/>
      <c r="AL18" s="402"/>
      <c r="AM18" s="402"/>
      <c r="AN18" s="402"/>
      <c r="AO18" s="402"/>
      <c r="AP18" s="402"/>
      <c r="AQ18" s="402"/>
      <c r="AR18" s="402"/>
      <c r="AS18" s="391"/>
    </row>
    <row r="19" spans="1:45" s="2" customFormat="1" ht="18" customHeight="1">
      <c r="A19" s="15" t="s">
        <v>1601</v>
      </c>
      <c r="B19" s="467" t="s">
        <v>1603</v>
      </c>
      <c r="C19" s="14"/>
      <c r="D19" s="14"/>
      <c r="E19" s="14"/>
      <c r="F19" s="14"/>
      <c r="G19" s="14"/>
      <c r="H19" s="14"/>
      <c r="I19" s="14"/>
      <c r="J19" s="10"/>
      <c r="K19" s="15" t="s">
        <v>1601</v>
      </c>
      <c r="L19" s="10" t="s">
        <v>1604</v>
      </c>
      <c r="M19" s="10"/>
      <c r="N19" s="15"/>
      <c r="O19" s="14"/>
      <c r="P19" s="14"/>
      <c r="Q19" s="14"/>
      <c r="R19" s="14"/>
      <c r="S19" s="14"/>
      <c r="T19" s="14"/>
      <c r="U19" s="10"/>
      <c r="V19" s="10"/>
      <c r="W19" s="390"/>
      <c r="X19" s="1002" t="s">
        <v>1056</v>
      </c>
      <c r="Y19" s="1003"/>
      <c r="Z19" s="1003"/>
      <c r="AA19" s="1003"/>
      <c r="AB19" s="1004"/>
      <c r="AC19" s="225"/>
      <c r="AD19" s="225"/>
      <c r="AE19" s="225"/>
      <c r="AF19" s="225"/>
      <c r="AG19" s="225"/>
      <c r="AH19" s="225"/>
      <c r="AI19" s="225"/>
      <c r="AJ19" s="225"/>
      <c r="AK19" s="225"/>
      <c r="AL19" s="225"/>
      <c r="AM19" s="225"/>
      <c r="AN19" s="225"/>
      <c r="AO19" s="225"/>
      <c r="AP19" s="225"/>
      <c r="AQ19" s="225"/>
      <c r="AR19" s="225"/>
      <c r="AS19" s="391"/>
    </row>
    <row r="20" spans="1:45" s="2" customFormat="1" ht="18" customHeight="1">
      <c r="A20" s="10"/>
      <c r="B20" s="10"/>
      <c r="C20" s="10"/>
      <c r="D20" s="10"/>
      <c r="E20" s="10"/>
      <c r="F20" s="10"/>
      <c r="G20" s="10"/>
      <c r="H20" s="10"/>
      <c r="I20" s="10"/>
      <c r="J20" s="10"/>
      <c r="K20" s="10"/>
      <c r="L20" s="10"/>
      <c r="M20" s="10"/>
      <c r="N20" s="10"/>
      <c r="O20" s="10"/>
      <c r="P20" s="10"/>
      <c r="Q20" s="10"/>
      <c r="R20" s="10"/>
      <c r="S20" s="10"/>
      <c r="T20" s="10"/>
      <c r="U20" s="10"/>
      <c r="V20" s="10"/>
      <c r="W20" s="391"/>
      <c r="X20" s="402" t="s">
        <v>1671</v>
      </c>
      <c r="Y20" s="402"/>
      <c r="Z20" s="402"/>
      <c r="AA20" s="402"/>
      <c r="AB20" s="402"/>
      <c r="AC20" s="402"/>
      <c r="AD20" s="402"/>
      <c r="AE20" s="402"/>
      <c r="AF20" s="402"/>
      <c r="AG20" s="402"/>
      <c r="AH20" s="402"/>
      <c r="AI20" s="402"/>
      <c r="AJ20" s="402"/>
      <c r="AK20" s="402"/>
      <c r="AL20" s="402"/>
      <c r="AM20" s="402"/>
      <c r="AN20" s="402"/>
      <c r="AO20" s="402"/>
      <c r="AP20" s="402"/>
      <c r="AQ20" s="402"/>
      <c r="AR20" s="225"/>
      <c r="AS20" s="391"/>
    </row>
    <row r="21" spans="1:45" s="2" customFormat="1" ht="18" customHeight="1">
      <c r="A21" s="50" t="s">
        <v>23</v>
      </c>
      <c r="B21" s="10"/>
      <c r="C21" s="10"/>
      <c r="D21" s="10"/>
      <c r="E21" s="10"/>
      <c r="F21" s="10"/>
      <c r="G21" s="10"/>
      <c r="H21" s="10"/>
      <c r="I21" s="10"/>
      <c r="J21" s="10"/>
      <c r="K21" s="10"/>
      <c r="L21" s="10"/>
      <c r="M21" s="10"/>
      <c r="N21" s="10"/>
      <c r="O21" s="10"/>
      <c r="P21" s="10"/>
      <c r="Q21" s="15"/>
      <c r="R21" s="10"/>
      <c r="S21" s="10"/>
      <c r="T21" s="10"/>
      <c r="U21" s="10"/>
      <c r="V21" s="10"/>
      <c r="W21" s="390"/>
      <c r="X21" s="1002" t="s">
        <v>1057</v>
      </c>
      <c r="Y21" s="1003"/>
      <c r="Z21" s="1003"/>
      <c r="AA21" s="1003"/>
      <c r="AB21" s="1004"/>
      <c r="AC21" s="225"/>
      <c r="AD21" s="225"/>
      <c r="AE21" s="225"/>
      <c r="AF21" s="225"/>
      <c r="AG21" s="225"/>
      <c r="AH21" s="225"/>
      <c r="AI21" s="225"/>
      <c r="AJ21" s="225"/>
      <c r="AK21" s="225"/>
      <c r="AL21" s="225"/>
      <c r="AM21" s="225"/>
      <c r="AN21" s="225"/>
      <c r="AO21" s="225"/>
      <c r="AP21" s="225"/>
      <c r="AQ21" s="225"/>
      <c r="AR21" s="225"/>
      <c r="AS21" s="391"/>
    </row>
    <row r="22" spans="1:45" s="2" customFormat="1" ht="18" customHeight="1">
      <c r="A22" s="945" t="s">
        <v>14</v>
      </c>
      <c r="B22" s="1173"/>
      <c r="C22" s="946"/>
      <c r="D22" s="1175"/>
      <c r="E22" s="1176"/>
      <c r="F22" s="1176"/>
      <c r="G22" s="1176"/>
      <c r="H22" s="1176"/>
      <c r="I22" s="1176"/>
      <c r="J22" s="1176"/>
      <c r="K22" s="1176"/>
      <c r="L22" s="1176"/>
      <c r="M22" s="1176"/>
      <c r="N22" s="1177"/>
      <c r="O22" s="950" t="s">
        <v>6</v>
      </c>
      <c r="P22" s="952"/>
      <c r="Q22" s="951"/>
      <c r="R22" s="1245"/>
      <c r="S22" s="1246"/>
      <c r="T22" s="1246"/>
      <c r="U22" s="1247"/>
      <c r="V22" s="10"/>
      <c r="W22" s="391"/>
      <c r="X22" s="402" t="s">
        <v>105</v>
      </c>
      <c r="Y22" s="402"/>
      <c r="Z22" s="402"/>
      <c r="AA22" s="402"/>
      <c r="AB22" s="402"/>
      <c r="AC22" s="402"/>
      <c r="AD22" s="402"/>
      <c r="AE22" s="402"/>
      <c r="AF22" s="402"/>
      <c r="AG22" s="402"/>
      <c r="AH22" s="402"/>
      <c r="AI22" s="402"/>
      <c r="AJ22" s="402"/>
      <c r="AK22" s="402"/>
      <c r="AL22" s="402"/>
      <c r="AM22" s="402"/>
      <c r="AN22" s="402"/>
      <c r="AO22" s="402"/>
      <c r="AP22" s="402"/>
      <c r="AQ22" s="402"/>
      <c r="AR22" s="402"/>
      <c r="AS22" s="391"/>
    </row>
    <row r="23" spans="1:45" s="2" customFormat="1" ht="18" customHeight="1">
      <c r="A23" s="947"/>
      <c r="B23" s="1174"/>
      <c r="C23" s="948"/>
      <c r="D23" s="1178"/>
      <c r="E23" s="1179"/>
      <c r="F23" s="1179"/>
      <c r="G23" s="1179"/>
      <c r="H23" s="1179"/>
      <c r="I23" s="1179"/>
      <c r="J23" s="1179"/>
      <c r="K23" s="1179"/>
      <c r="L23" s="1179"/>
      <c r="M23" s="1179"/>
      <c r="N23" s="1180"/>
      <c r="O23" s="950" t="s">
        <v>7</v>
      </c>
      <c r="P23" s="952"/>
      <c r="Q23" s="951"/>
      <c r="R23" s="1182"/>
      <c r="S23" s="1182"/>
      <c r="T23" s="1182"/>
      <c r="U23" s="1183"/>
      <c r="V23" s="10"/>
      <c r="W23" s="390"/>
      <c r="X23" s="1002" t="s">
        <v>1058</v>
      </c>
      <c r="Y23" s="1003"/>
      <c r="Z23" s="1003"/>
      <c r="AA23" s="1003"/>
      <c r="AB23" s="1004"/>
      <c r="AC23" s="225"/>
      <c r="AD23" s="225"/>
      <c r="AE23" s="225"/>
      <c r="AF23" s="225"/>
      <c r="AG23" s="140"/>
      <c r="AH23" s="225"/>
      <c r="AI23" s="225"/>
      <c r="AJ23" s="225"/>
      <c r="AK23" s="225"/>
      <c r="AL23" s="225"/>
      <c r="AM23" s="225"/>
      <c r="AN23" s="225"/>
      <c r="AO23" s="225"/>
      <c r="AP23" s="225"/>
      <c r="AQ23" s="225"/>
      <c r="AR23" s="225"/>
      <c r="AS23" s="391"/>
    </row>
    <row r="24" spans="1:45" s="2" customFormat="1" ht="18" customHeight="1">
      <c r="A24" s="950" t="s">
        <v>8</v>
      </c>
      <c r="B24" s="952"/>
      <c r="C24" s="951"/>
      <c r="D24" s="44" t="s">
        <v>1602</v>
      </c>
      <c r="E24" s="16" t="s">
        <v>1605</v>
      </c>
      <c r="F24" s="16"/>
      <c r="G24" s="16"/>
      <c r="H24" s="16"/>
      <c r="I24" s="15" t="s">
        <v>1602</v>
      </c>
      <c r="J24" s="16" t="s">
        <v>1606</v>
      </c>
      <c r="K24" s="16"/>
      <c r="L24" s="16"/>
      <c r="M24" s="15" t="s">
        <v>1602</v>
      </c>
      <c r="N24" s="10" t="s">
        <v>1607</v>
      </c>
      <c r="O24" s="13" t="s">
        <v>431</v>
      </c>
      <c r="P24" s="1187"/>
      <c r="Q24" s="1187"/>
      <c r="R24" s="1188"/>
      <c r="S24" s="1188"/>
      <c r="T24" s="17" t="s">
        <v>5</v>
      </c>
      <c r="U24" s="18"/>
      <c r="V24" s="10"/>
      <c r="W24" s="391"/>
      <c r="X24" s="225" t="s">
        <v>176</v>
      </c>
      <c r="Y24" s="225"/>
      <c r="Z24" s="225"/>
      <c r="AA24" s="225"/>
      <c r="AB24" s="225"/>
      <c r="AC24" s="225"/>
      <c r="AD24" s="225"/>
      <c r="AE24" s="225"/>
      <c r="AF24" s="225"/>
      <c r="AG24" s="403"/>
      <c r="AH24" s="225"/>
      <c r="AI24" s="225"/>
      <c r="AJ24" s="225"/>
      <c r="AK24" s="225"/>
      <c r="AL24" s="225"/>
      <c r="AM24" s="225"/>
      <c r="AN24" s="225"/>
      <c r="AO24" s="225"/>
      <c r="AP24" s="225"/>
      <c r="AQ24" s="225"/>
      <c r="AR24" s="225"/>
      <c r="AS24" s="391"/>
    </row>
    <row r="25" spans="1:45" s="2" customFormat="1" ht="18" customHeight="1">
      <c r="A25" s="950" t="s">
        <v>9</v>
      </c>
      <c r="B25" s="952"/>
      <c r="C25" s="951"/>
      <c r="D25" s="44" t="s">
        <v>1602</v>
      </c>
      <c r="E25" s="16" t="s">
        <v>1608</v>
      </c>
      <c r="F25" s="16"/>
      <c r="G25" s="469" t="s">
        <v>1602</v>
      </c>
      <c r="H25" s="919" t="s">
        <v>1609</v>
      </c>
      <c r="I25" s="16"/>
      <c r="J25" s="469" t="s">
        <v>1602</v>
      </c>
      <c r="K25" s="468" t="s">
        <v>1610</v>
      </c>
      <c r="L25" s="468"/>
      <c r="M25" s="16"/>
      <c r="N25" s="19"/>
      <c r="O25" s="19"/>
      <c r="P25" s="19"/>
      <c r="Q25" s="20" t="s">
        <v>171</v>
      </c>
      <c r="R25" s="1185" t="s">
        <v>1012</v>
      </c>
      <c r="S25" s="1185"/>
      <c r="T25" s="1185"/>
      <c r="U25" s="21" t="s">
        <v>5</v>
      </c>
      <c r="V25" s="10"/>
      <c r="W25" s="401" t="s">
        <v>24</v>
      </c>
      <c r="X25" s="401"/>
      <c r="Y25" s="401"/>
      <c r="Z25" s="401"/>
      <c r="AA25" s="401"/>
      <c r="AB25" s="401"/>
      <c r="AC25" s="401"/>
      <c r="AD25" s="401"/>
      <c r="AE25" s="401"/>
      <c r="AF25" s="401"/>
      <c r="AG25" s="401"/>
      <c r="AH25" s="391"/>
      <c r="AI25" s="391"/>
      <c r="AJ25" s="391"/>
      <c r="AK25" s="391"/>
      <c r="AL25" s="391"/>
      <c r="AM25" s="391"/>
      <c r="AN25" s="391"/>
      <c r="AO25" s="391"/>
      <c r="AP25" s="391"/>
      <c r="AQ25" s="391"/>
      <c r="AR25" s="391"/>
      <c r="AS25" s="391"/>
    </row>
    <row r="26" spans="1:45" s="2" customFormat="1" ht="18" customHeight="1">
      <c r="A26" s="10"/>
      <c r="B26" s="10"/>
      <c r="C26" s="247"/>
      <c r="D26" s="247" t="b">
        <f>IF(D25="■",TRUE,FALSE)</f>
        <v>0</v>
      </c>
      <c r="E26" s="247"/>
      <c r="F26" s="247"/>
      <c r="G26" s="247" t="b">
        <f>IF(G25="■",TRUE,FALSE)</f>
        <v>0</v>
      </c>
      <c r="H26" s="247"/>
      <c r="I26" s="247"/>
      <c r="J26" s="247" t="b">
        <f>IF(J25="■",TRUE,FALSE)</f>
        <v>0</v>
      </c>
      <c r="K26" s="247"/>
      <c r="L26" s="247"/>
      <c r="M26" s="247"/>
      <c r="N26" s="10"/>
      <c r="O26" s="10"/>
      <c r="P26" s="10"/>
      <c r="Q26" s="10"/>
      <c r="R26" s="10"/>
      <c r="S26" s="10"/>
      <c r="T26" s="10"/>
      <c r="U26" s="10"/>
      <c r="V26" s="10"/>
      <c r="W26" s="401"/>
      <c r="X26" s="1005" t="s">
        <v>1059</v>
      </c>
      <c r="Y26" s="1006"/>
      <c r="Z26" s="1006"/>
      <c r="AA26" s="1006"/>
      <c r="AB26" s="1007"/>
      <c r="AC26" s="140"/>
      <c r="AD26" s="140"/>
      <c r="AE26" s="140"/>
      <c r="AF26" s="140"/>
      <c r="AG26" s="140"/>
      <c r="AH26" s="140"/>
      <c r="AI26" s="140"/>
      <c r="AJ26" s="140"/>
      <c r="AK26" s="140"/>
      <c r="AL26" s="140"/>
      <c r="AM26" s="140"/>
      <c r="AN26" s="140"/>
      <c r="AO26" s="140"/>
      <c r="AP26" s="140"/>
      <c r="AQ26" s="140"/>
      <c r="AR26" s="140"/>
      <c r="AS26" s="391"/>
    </row>
    <row r="27" spans="1:45" s="2" customFormat="1" ht="18" customHeight="1">
      <c r="A27" s="50" t="s">
        <v>1045</v>
      </c>
      <c r="B27" s="10"/>
      <c r="C27" s="10"/>
      <c r="D27" s="10"/>
      <c r="E27" s="10"/>
      <c r="F27" s="10"/>
      <c r="G27" s="10"/>
      <c r="H27" s="10"/>
      <c r="I27" s="10"/>
      <c r="J27" s="10"/>
      <c r="K27" s="10"/>
      <c r="L27" s="10"/>
      <c r="M27" s="10"/>
      <c r="N27" s="10"/>
      <c r="O27" s="10"/>
      <c r="P27" s="10"/>
      <c r="Q27" s="23"/>
      <c r="R27" s="10"/>
      <c r="S27" s="10"/>
      <c r="T27" s="22" t="b">
        <f>IF(Q28="■",TRUE,FALSE)</f>
        <v>0</v>
      </c>
      <c r="U27" s="22" t="b">
        <f>IF(T28="■",TRUE,FALSE)</f>
        <v>0</v>
      </c>
      <c r="V27" s="10"/>
      <c r="W27" s="391"/>
      <c r="X27" s="402" t="s">
        <v>108</v>
      </c>
      <c r="Y27" s="402"/>
      <c r="Z27" s="402"/>
      <c r="AA27" s="402"/>
      <c r="AB27" s="402"/>
      <c r="AC27" s="402"/>
      <c r="AD27" s="402"/>
      <c r="AE27" s="402"/>
      <c r="AF27" s="402"/>
      <c r="AG27" s="402"/>
      <c r="AH27" s="402"/>
      <c r="AI27" s="402"/>
      <c r="AJ27" s="402"/>
      <c r="AK27" s="402"/>
      <c r="AL27" s="402"/>
      <c r="AM27" s="402"/>
      <c r="AN27" s="402"/>
      <c r="AO27" s="402"/>
      <c r="AP27" s="402"/>
      <c r="AQ27" s="402"/>
      <c r="AR27" s="402"/>
      <c r="AS27" s="393"/>
    </row>
    <row r="28" spans="1:45" s="2" customFormat="1" ht="18" customHeight="1">
      <c r="A28" s="945" t="s">
        <v>107</v>
      </c>
      <c r="B28" s="1173"/>
      <c r="C28" s="1173"/>
      <c r="D28" s="63"/>
      <c r="E28" s="24"/>
      <c r="F28" s="194" t="s">
        <v>690</v>
      </c>
      <c r="G28" s="990" t="s">
        <v>533</v>
      </c>
      <c r="H28" s="990"/>
      <c r="I28" s="990"/>
      <c r="J28" s="24" t="s">
        <v>5</v>
      </c>
      <c r="K28" s="24"/>
      <c r="L28" s="25"/>
      <c r="M28" s="26"/>
      <c r="N28" s="954" t="s">
        <v>10</v>
      </c>
      <c r="O28" s="954"/>
      <c r="P28" s="1164"/>
      <c r="Q28" s="470" t="s">
        <v>1602</v>
      </c>
      <c r="R28" s="25" t="s">
        <v>1611</v>
      </c>
      <c r="S28" s="25"/>
      <c r="T28" s="471" t="s">
        <v>1602</v>
      </c>
      <c r="U28" s="26" t="s">
        <v>1612</v>
      </c>
      <c r="V28" s="10"/>
      <c r="W28" s="391"/>
      <c r="X28" s="404"/>
      <c r="Y28" s="405"/>
      <c r="Z28" s="405"/>
      <c r="AA28" s="405"/>
      <c r="AB28" s="405"/>
      <c r="AC28" s="400" t="s">
        <v>110</v>
      </c>
      <c r="AD28" s="169" t="s">
        <v>696</v>
      </c>
      <c r="AE28" s="170"/>
      <c r="AF28" s="399"/>
      <c r="AG28" s="399"/>
      <c r="AH28" s="399"/>
      <c r="AI28" s="399"/>
      <c r="AJ28" s="399"/>
      <c r="AK28" s="399"/>
      <c r="AL28" s="399"/>
      <c r="AM28" s="225"/>
      <c r="AN28" s="225"/>
      <c r="AO28" s="225"/>
      <c r="AP28" s="225"/>
      <c r="AQ28" s="225"/>
      <c r="AR28" s="225"/>
      <c r="AS28" s="391"/>
    </row>
    <row r="29" spans="1:45" s="2" customFormat="1" ht="18" customHeight="1">
      <c r="A29" s="1099"/>
      <c r="B29" s="1186"/>
      <c r="C29" s="1186"/>
      <c r="D29" s="971"/>
      <c r="E29" s="972"/>
      <c r="F29" s="972"/>
      <c r="G29" s="972"/>
      <c r="H29" s="972"/>
      <c r="I29" s="972"/>
      <c r="J29" s="972"/>
      <c r="K29" s="972"/>
      <c r="L29" s="972"/>
      <c r="M29" s="973"/>
      <c r="N29" s="958"/>
      <c r="O29" s="958"/>
      <c r="P29" s="1161"/>
      <c r="Q29" s="472" t="s">
        <v>1602</v>
      </c>
      <c r="R29" s="27" t="s">
        <v>1607</v>
      </c>
      <c r="S29" s="499" t="s">
        <v>1613</v>
      </c>
      <c r="T29" s="498"/>
      <c r="U29" s="28" t="s">
        <v>1649</v>
      </c>
      <c r="V29" s="10"/>
      <c r="W29" s="391"/>
      <c r="X29" s="1008" t="s">
        <v>1060</v>
      </c>
      <c r="Y29" s="1009"/>
      <c r="Z29" s="1009"/>
      <c r="AA29" s="1009"/>
      <c r="AB29" s="1010"/>
      <c r="AC29" s="140"/>
      <c r="AD29" s="225"/>
      <c r="AE29" s="225"/>
      <c r="AF29" s="225"/>
      <c r="AG29" s="225"/>
      <c r="AH29" s="225"/>
      <c r="AI29" s="225"/>
      <c r="AJ29" s="225"/>
      <c r="AK29" s="97"/>
      <c r="AL29" s="97"/>
      <c r="AM29" s="97"/>
      <c r="AN29" s="225"/>
      <c r="AO29" s="225"/>
      <c r="AP29" s="225"/>
      <c r="AQ29" s="225"/>
      <c r="AR29" s="225"/>
      <c r="AS29" s="391"/>
    </row>
    <row r="30" spans="1:45" s="2" customFormat="1" ht="18" customHeight="1">
      <c r="A30" s="945" t="s">
        <v>17</v>
      </c>
      <c r="B30" s="1173"/>
      <c r="C30" s="946"/>
      <c r="D30" s="1038"/>
      <c r="E30" s="1039"/>
      <c r="F30" s="1039"/>
      <c r="G30" s="1039"/>
      <c r="H30" s="1039"/>
      <c r="I30" s="1039"/>
      <c r="J30" s="1039"/>
      <c r="K30" s="1039"/>
      <c r="L30" s="1039"/>
      <c r="M30" s="1039"/>
      <c r="N30" s="1039"/>
      <c r="O30" s="1039"/>
      <c r="P30" s="1039"/>
      <c r="Q30" s="1039"/>
      <c r="R30" s="1039"/>
      <c r="S30" s="1039"/>
      <c r="T30" s="1039"/>
      <c r="U30" s="1040"/>
      <c r="V30" s="10"/>
      <c r="W30" s="390"/>
      <c r="X30" s="225" t="s">
        <v>1100</v>
      </c>
      <c r="Y30" s="225"/>
      <c r="Z30" s="225"/>
      <c r="AA30" s="225"/>
      <c r="AB30" s="225"/>
      <c r="AC30" s="225"/>
      <c r="AD30" s="225"/>
      <c r="AE30" s="225"/>
      <c r="AF30" s="225"/>
      <c r="AG30" s="225"/>
      <c r="AH30" s="225"/>
      <c r="AI30" s="225"/>
      <c r="AJ30" s="225"/>
      <c r="AK30" s="225"/>
      <c r="AL30" s="225"/>
      <c r="AM30" s="225"/>
      <c r="AN30" s="225"/>
      <c r="AO30" s="225"/>
      <c r="AP30" s="225"/>
      <c r="AQ30" s="225"/>
      <c r="AR30" s="391"/>
      <c r="AS30" s="391"/>
    </row>
    <row r="31" spans="1:45" s="2" customFormat="1" ht="18" customHeight="1">
      <c r="A31" s="950" t="s">
        <v>534</v>
      </c>
      <c r="B31" s="952"/>
      <c r="C31" s="952"/>
      <c r="D31" s="1090"/>
      <c r="E31" s="1091"/>
      <c r="F31" s="1092"/>
      <c r="G31" s="950" t="s">
        <v>692</v>
      </c>
      <c r="H31" s="952"/>
      <c r="I31" s="952"/>
      <c r="J31" s="952"/>
      <c r="K31" s="951"/>
      <c r="L31" s="1220"/>
      <c r="M31" s="1221"/>
      <c r="N31" s="1222"/>
      <c r="O31" s="952" t="s">
        <v>173</v>
      </c>
      <c r="P31" s="952"/>
      <c r="Q31" s="952"/>
      <c r="R31" s="951"/>
      <c r="S31" s="1223"/>
      <c r="T31" s="1018"/>
      <c r="U31" s="1224"/>
      <c r="V31" s="10"/>
      <c r="W31" s="391"/>
      <c r="X31" s="406" t="s">
        <v>639</v>
      </c>
      <c r="Y31" s="407"/>
      <c r="Z31" s="407"/>
      <c r="AA31" s="407"/>
      <c r="AB31" s="407"/>
      <c r="AC31" s="407"/>
      <c r="AD31" s="407"/>
      <c r="AE31" s="407"/>
      <c r="AF31" s="407"/>
      <c r="AG31" s="407"/>
      <c r="AH31" s="407"/>
      <c r="AI31" s="407"/>
      <c r="AJ31" s="407"/>
      <c r="AK31" s="407"/>
      <c r="AL31" s="407"/>
      <c r="AM31" s="407"/>
      <c r="AN31" s="407"/>
      <c r="AO31" s="407"/>
      <c r="AP31" s="407"/>
      <c r="AQ31" s="407"/>
      <c r="AR31" s="407"/>
      <c r="AS31" s="391"/>
    </row>
    <row r="32" spans="1:45" s="2" customFormat="1" ht="18" customHeight="1" thickBot="1">
      <c r="A32" s="955" t="s">
        <v>3</v>
      </c>
      <c r="B32" s="956"/>
      <c r="C32" s="1165"/>
      <c r="D32" s="1058"/>
      <c r="E32" s="1059"/>
      <c r="F32" s="1059"/>
      <c r="G32" s="1059"/>
      <c r="H32" s="1059"/>
      <c r="I32" s="1059"/>
      <c r="J32" s="1060"/>
      <c r="K32" s="1155" t="str">
        <f>IF(コントロール!D2=TRUE,"出資構成（予定含む）","株主構成（予定含む）")</f>
        <v>株主構成（予定含む）</v>
      </c>
      <c r="L32" s="98"/>
      <c r="M32" s="1229" t="s">
        <v>156</v>
      </c>
      <c r="N32" s="1229"/>
      <c r="O32" s="1229"/>
      <c r="P32" s="1229"/>
      <c r="Q32" s="1229"/>
      <c r="R32" s="1229"/>
      <c r="S32" s="1229"/>
      <c r="T32" s="1229" t="s">
        <v>158</v>
      </c>
      <c r="U32" s="1230"/>
      <c r="V32" s="10"/>
      <c r="W32" s="408"/>
      <c r="X32" s="409" t="s">
        <v>1071</v>
      </c>
      <c r="Y32" s="251" t="s">
        <v>1066</v>
      </c>
      <c r="Z32" s="410"/>
      <c r="AA32" s="410"/>
      <c r="AB32" s="410"/>
      <c r="AC32" s="411"/>
      <c r="AD32" s="411"/>
      <c r="AE32" s="411"/>
      <c r="AF32" s="411"/>
      <c r="AG32" s="410"/>
      <c r="AH32" s="412"/>
      <c r="AI32" s="413"/>
      <c r="AJ32" s="410"/>
      <c r="AK32" s="410"/>
      <c r="AL32" s="410"/>
      <c r="AM32" s="410"/>
      <c r="AN32" s="410"/>
      <c r="AO32" s="410"/>
      <c r="AP32" s="410"/>
      <c r="AQ32" s="414"/>
      <c r="AR32" s="415"/>
      <c r="AS32" s="391"/>
    </row>
    <row r="33" spans="1:60" s="2" customFormat="1" ht="18" customHeight="1" thickTop="1">
      <c r="A33" s="957"/>
      <c r="B33" s="958"/>
      <c r="C33" s="1161"/>
      <c r="D33" s="1225"/>
      <c r="E33" s="1226"/>
      <c r="F33" s="1226"/>
      <c r="G33" s="1226"/>
      <c r="H33" s="1226"/>
      <c r="I33" s="1226"/>
      <c r="J33" s="1227"/>
      <c r="K33" s="1155"/>
      <c r="L33" s="30" t="s">
        <v>43</v>
      </c>
      <c r="M33" s="1075"/>
      <c r="N33" s="1075"/>
      <c r="O33" s="1075"/>
      <c r="P33" s="1075"/>
      <c r="Q33" s="1075"/>
      <c r="R33" s="1075"/>
      <c r="S33" s="1075"/>
      <c r="T33" s="1016">
        <v>0</v>
      </c>
      <c r="U33" s="1017"/>
      <c r="V33" s="10"/>
      <c r="W33" s="390"/>
      <c r="X33" s="410"/>
      <c r="Y33" s="1008" t="s">
        <v>1061</v>
      </c>
      <c r="Z33" s="1009"/>
      <c r="AA33" s="1009"/>
      <c r="AB33" s="1010"/>
      <c r="AC33" s="410" t="s">
        <v>1067</v>
      </c>
      <c r="AD33" s="410"/>
      <c r="AE33" s="410"/>
      <c r="AF33" s="410"/>
      <c r="AG33" s="410"/>
      <c r="AH33" s="412"/>
      <c r="AI33" s="413"/>
      <c r="AJ33" s="410"/>
      <c r="AK33" s="410"/>
      <c r="AL33" s="1032" t="s">
        <v>1177</v>
      </c>
      <c r="AM33" s="1032"/>
      <c r="AN33" s="1033" t="s">
        <v>1178</v>
      </c>
      <c r="AO33" s="1033"/>
      <c r="AP33" s="1033"/>
      <c r="AQ33" s="1033"/>
      <c r="AR33" s="415"/>
      <c r="AS33" s="391"/>
    </row>
    <row r="34" spans="1:60" s="2" customFormat="1" ht="18" customHeight="1">
      <c r="A34" s="950" t="s">
        <v>54</v>
      </c>
      <c r="B34" s="952"/>
      <c r="C34" s="952"/>
      <c r="D34" s="44" t="s">
        <v>1602</v>
      </c>
      <c r="E34" s="473" t="s">
        <v>1614</v>
      </c>
      <c r="F34" s="469"/>
      <c r="G34" s="469" t="s">
        <v>1602</v>
      </c>
      <c r="H34" s="473" t="s">
        <v>1615</v>
      </c>
      <c r="I34" s="464"/>
      <c r="J34" s="465"/>
      <c r="K34" s="1228"/>
      <c r="L34" s="31" t="s">
        <v>44</v>
      </c>
      <c r="M34" s="1074"/>
      <c r="N34" s="1074"/>
      <c r="O34" s="1074"/>
      <c r="P34" s="1074"/>
      <c r="Q34" s="1074"/>
      <c r="R34" s="1074"/>
      <c r="S34" s="1074"/>
      <c r="T34" s="1020">
        <v>0</v>
      </c>
      <c r="U34" s="1021"/>
      <c r="V34" s="10"/>
      <c r="W34" s="166"/>
      <c r="X34" s="410"/>
      <c r="Y34" s="1008" t="s">
        <v>1062</v>
      </c>
      <c r="Z34" s="1009"/>
      <c r="AA34" s="1009"/>
      <c r="AB34" s="1010"/>
      <c r="AC34" s="410" t="s">
        <v>1068</v>
      </c>
      <c r="AD34" s="410"/>
      <c r="AE34" s="410"/>
      <c r="AF34" s="410"/>
      <c r="AG34" s="410"/>
      <c r="AH34" s="412"/>
      <c r="AI34" s="413"/>
      <c r="AJ34" s="410"/>
      <c r="AK34" s="410"/>
      <c r="AL34" s="1032"/>
      <c r="AM34" s="1032"/>
      <c r="AN34" s="1033"/>
      <c r="AO34" s="1033"/>
      <c r="AP34" s="1033"/>
      <c r="AQ34" s="1033"/>
      <c r="AR34" s="415"/>
      <c r="AS34" s="391"/>
      <c r="AV34" s="193"/>
    </row>
    <row r="35" spans="1:60" s="2" customFormat="1" ht="18" customHeight="1">
      <c r="A35" s="1231" t="str">
        <f>IF(コントロール!D2=TRUE,"出資の総額（予定含む）","株式総額（予定含む）")</f>
        <v>株式総額（予定含む）</v>
      </c>
      <c r="B35" s="1232"/>
      <c r="C35" s="1232"/>
      <c r="D35" s="1233"/>
      <c r="E35" s="32"/>
      <c r="F35" s="33"/>
      <c r="G35" s="33"/>
      <c r="H35" s="33" t="s">
        <v>53</v>
      </c>
      <c r="I35" s="1234" t="s">
        <v>52</v>
      </c>
      <c r="J35" s="1235"/>
      <c r="K35" s="1228"/>
      <c r="L35" s="31" t="s">
        <v>49</v>
      </c>
      <c r="M35" s="1074"/>
      <c r="N35" s="1074"/>
      <c r="O35" s="1074"/>
      <c r="P35" s="1074"/>
      <c r="Q35" s="1074"/>
      <c r="R35" s="1074"/>
      <c r="S35" s="1074"/>
      <c r="T35" s="1020">
        <v>0</v>
      </c>
      <c r="U35" s="1021"/>
      <c r="V35" s="10"/>
      <c r="W35" s="166"/>
      <c r="X35" s="410"/>
      <c r="Y35" s="1008" t="s">
        <v>1063</v>
      </c>
      <c r="Z35" s="1009"/>
      <c r="AA35" s="1009"/>
      <c r="AB35" s="1010"/>
      <c r="AC35" s="410" t="s">
        <v>1069</v>
      </c>
      <c r="AD35" s="410"/>
      <c r="AE35" s="410"/>
      <c r="AF35" s="410"/>
      <c r="AG35" s="410"/>
      <c r="AH35" s="412"/>
      <c r="AI35" s="413"/>
      <c r="AJ35" s="410"/>
      <c r="AK35" s="410"/>
      <c r="AL35" s="410"/>
      <c r="AM35" s="410"/>
      <c r="AN35" s="410"/>
      <c r="AO35" s="410"/>
      <c r="AP35" s="410"/>
      <c r="AQ35" s="414"/>
      <c r="AR35" s="415"/>
      <c r="AS35" s="391"/>
    </row>
    <row r="36" spans="1:60" s="2" customFormat="1" ht="18" customHeight="1">
      <c r="A36" s="1236" t="s">
        <v>103</v>
      </c>
      <c r="B36" s="1237"/>
      <c r="C36" s="1237"/>
      <c r="D36" s="1237"/>
      <c r="E36" s="1238"/>
      <c r="F36" s="1239"/>
      <c r="G36" s="1239"/>
      <c r="H36" s="1239"/>
      <c r="I36" s="1239"/>
      <c r="J36" s="61" t="str">
        <f>$I$35</f>
        <v>USD</v>
      </c>
      <c r="K36" s="1228"/>
      <c r="L36" s="31" t="s">
        <v>50</v>
      </c>
      <c r="M36" s="1074"/>
      <c r="N36" s="1074"/>
      <c r="O36" s="1074"/>
      <c r="P36" s="1074"/>
      <c r="Q36" s="1074"/>
      <c r="R36" s="1074"/>
      <c r="S36" s="1074"/>
      <c r="T36" s="1020">
        <v>0</v>
      </c>
      <c r="U36" s="1021"/>
      <c r="V36" s="10"/>
      <c r="W36" s="166"/>
      <c r="X36" s="416"/>
      <c r="Y36" s="416"/>
      <c r="Z36" s="416"/>
      <c r="AA36" s="416"/>
      <c r="AB36" s="410"/>
      <c r="AC36" s="416"/>
      <c r="AD36" s="416"/>
      <c r="AE36" s="416"/>
      <c r="AF36" s="416"/>
      <c r="AG36" s="417"/>
      <c r="AH36" s="418"/>
      <c r="AI36" s="410"/>
      <c r="AJ36" s="410"/>
      <c r="AK36" s="410"/>
      <c r="AL36" s="410"/>
      <c r="AM36" s="410"/>
      <c r="AN36" s="410"/>
      <c r="AO36" s="410"/>
      <c r="AP36" s="419"/>
      <c r="AQ36" s="420"/>
      <c r="AR36" s="421"/>
      <c r="AS36" s="391"/>
    </row>
    <row r="37" spans="1:60" s="2" customFormat="1" ht="18" customHeight="1">
      <c r="A37" s="945" t="str">
        <f>IF(コントロール!D2=TRUE,"--記入不要--","発行済株式総数（予定含む）")</f>
        <v>発行済株式総数（予定含む）</v>
      </c>
      <c r="B37" s="1173"/>
      <c r="C37" s="1173"/>
      <c r="D37" s="946"/>
      <c r="E37" s="32"/>
      <c r="F37" s="1190"/>
      <c r="G37" s="1190"/>
      <c r="H37" s="1190"/>
      <c r="I37" s="1190"/>
      <c r="J37" s="78" t="s">
        <v>46</v>
      </c>
      <c r="K37" s="1155"/>
      <c r="L37" s="99" t="s">
        <v>51</v>
      </c>
      <c r="M37" s="1216"/>
      <c r="N37" s="1216"/>
      <c r="O37" s="1216"/>
      <c r="P37" s="1216"/>
      <c r="Q37" s="1216"/>
      <c r="R37" s="1216"/>
      <c r="S37" s="1216"/>
      <c r="T37" s="1217">
        <v>0</v>
      </c>
      <c r="U37" s="1218"/>
      <c r="V37" s="10"/>
      <c r="W37" s="166" t="s">
        <v>733</v>
      </c>
      <c r="X37" s="166"/>
      <c r="Y37" s="166"/>
      <c r="Z37" s="166"/>
      <c r="AA37" s="166"/>
      <c r="AB37" s="166"/>
      <c r="AC37" s="166"/>
      <c r="AD37" s="166"/>
      <c r="AE37" s="166"/>
      <c r="AF37" s="166"/>
      <c r="AG37" s="391"/>
      <c r="AH37" s="391"/>
      <c r="AI37" s="391"/>
      <c r="AJ37" s="391"/>
      <c r="AK37" s="391"/>
      <c r="AL37" s="391"/>
      <c r="AM37" s="391"/>
      <c r="AN37" s="391"/>
      <c r="AO37" s="391"/>
      <c r="AP37" s="391"/>
      <c r="AQ37" s="391"/>
      <c r="AR37" s="391"/>
      <c r="AS37" s="391"/>
    </row>
    <row r="38" spans="1:60" s="2" customFormat="1" ht="18" customHeight="1">
      <c r="A38" s="1099"/>
      <c r="B38" s="1186"/>
      <c r="C38" s="1186"/>
      <c r="D38" s="1100"/>
      <c r="E38" s="34"/>
      <c r="F38" s="297" t="s">
        <v>11</v>
      </c>
      <c r="G38" s="1219" t="str">
        <f>IF(コントロール!D2=TRUE,"---","")</f>
        <v/>
      </c>
      <c r="H38" s="1219"/>
      <c r="I38" s="60" t="str">
        <f>$J$36</f>
        <v>USD</v>
      </c>
      <c r="J38" s="28" t="s">
        <v>12</v>
      </c>
      <c r="K38" s="1156"/>
      <c r="L38" s="35"/>
      <c r="M38" s="27"/>
      <c r="N38" s="27"/>
      <c r="O38" s="27"/>
      <c r="P38" s="27"/>
      <c r="Q38" s="27"/>
      <c r="R38" s="36"/>
      <c r="S38" s="37" t="s">
        <v>47</v>
      </c>
      <c r="T38" s="1014">
        <f>SUM(T33:T37)</f>
        <v>0</v>
      </c>
      <c r="U38" s="1015"/>
      <c r="V38" s="10"/>
      <c r="W38" s="422"/>
      <c r="X38" s="409" t="s">
        <v>1072</v>
      </c>
      <c r="Y38" s="251" t="s">
        <v>1066</v>
      </c>
      <c r="Z38" s="423"/>
      <c r="AA38" s="423"/>
      <c r="AB38" s="423"/>
      <c r="AC38" s="423"/>
      <c r="AD38" s="410"/>
      <c r="AE38" s="423"/>
      <c r="AF38" s="423"/>
      <c r="AG38" s="423"/>
      <c r="AH38" s="410"/>
      <c r="AI38" s="423"/>
      <c r="AJ38" s="423"/>
      <c r="AK38" s="423"/>
      <c r="AL38" s="423"/>
      <c r="AM38" s="423"/>
      <c r="AN38" s="423"/>
      <c r="AO38" s="423"/>
      <c r="AP38" s="423"/>
      <c r="AQ38" s="423"/>
      <c r="AR38" s="423"/>
      <c r="AS38" s="391"/>
    </row>
    <row r="39" spans="1:60" s="2" customFormat="1" ht="18" customHeight="1">
      <c r="A39" s="10"/>
      <c r="B39" s="10"/>
      <c r="C39" s="10"/>
      <c r="D39" s="10"/>
      <c r="E39" s="10"/>
      <c r="F39" s="10"/>
      <c r="G39" s="10"/>
      <c r="H39" s="10"/>
      <c r="I39" s="10"/>
      <c r="J39" s="10"/>
      <c r="K39" s="10"/>
      <c r="L39" s="10"/>
      <c r="M39" s="10"/>
      <c r="N39" s="10"/>
      <c r="O39" s="10"/>
      <c r="P39" s="10"/>
      <c r="Q39" s="10"/>
      <c r="R39" s="10"/>
      <c r="S39" s="10"/>
      <c r="T39" s="10"/>
      <c r="U39" s="10"/>
      <c r="V39" s="10"/>
      <c r="W39" s="393"/>
      <c r="X39" s="424"/>
      <c r="Y39" s="1008" t="s">
        <v>1064</v>
      </c>
      <c r="Z39" s="1009"/>
      <c r="AA39" s="1009"/>
      <c r="AB39" s="1009"/>
      <c r="AC39" s="1009"/>
      <c r="AD39" s="1009"/>
      <c r="AE39" s="1009"/>
      <c r="AF39" s="1009"/>
      <c r="AG39" s="1010"/>
      <c r="AH39" s="410" t="s">
        <v>1067</v>
      </c>
      <c r="AI39" s="410"/>
      <c r="AJ39" s="410"/>
      <c r="AK39" s="410"/>
      <c r="AL39" s="410"/>
      <c r="AM39" s="410"/>
      <c r="AN39" s="410"/>
      <c r="AO39" s="410"/>
      <c r="AP39" s="410"/>
      <c r="AQ39" s="410"/>
      <c r="AR39" s="410"/>
      <c r="AS39" s="393"/>
    </row>
    <row r="40" spans="1:60" s="2" customFormat="1" ht="18" customHeight="1">
      <c r="A40" s="50" t="s">
        <v>1044</v>
      </c>
      <c r="B40" s="10"/>
      <c r="C40" s="10"/>
      <c r="D40" s="10"/>
      <c r="E40" s="10"/>
      <c r="F40" s="10"/>
      <c r="G40" s="10"/>
      <c r="H40" s="10"/>
      <c r="I40" s="10"/>
      <c r="J40" s="10"/>
      <c r="K40" s="10"/>
      <c r="L40" s="10"/>
      <c r="M40" s="10"/>
      <c r="N40" s="10"/>
      <c r="O40" s="10"/>
      <c r="P40" s="10"/>
      <c r="Q40" s="10"/>
      <c r="R40" s="10"/>
      <c r="S40" s="10"/>
      <c r="T40" s="10"/>
      <c r="U40" s="10"/>
      <c r="V40" s="10"/>
      <c r="W40" s="425"/>
      <c r="X40" s="410"/>
      <c r="Y40" s="1008" t="s">
        <v>1065</v>
      </c>
      <c r="Z40" s="1009"/>
      <c r="AA40" s="1009"/>
      <c r="AB40" s="1009"/>
      <c r="AC40" s="1010"/>
      <c r="AD40" s="410" t="s">
        <v>1070</v>
      </c>
      <c r="AE40" s="423"/>
      <c r="AF40" s="423"/>
      <c r="AG40" s="423"/>
      <c r="AH40" s="410"/>
      <c r="AI40" s="410"/>
      <c r="AJ40" s="410"/>
      <c r="AK40" s="410"/>
      <c r="AL40" s="410"/>
      <c r="AM40" s="410"/>
      <c r="AN40" s="410"/>
      <c r="AO40" s="410"/>
      <c r="AP40" s="410"/>
      <c r="AQ40" s="410"/>
      <c r="AR40" s="410"/>
      <c r="AS40" s="391"/>
    </row>
    <row r="41" spans="1:60" s="2" customFormat="1" ht="18" customHeight="1">
      <c r="A41" s="945" t="str">
        <f>IF(コントロール!D2=TRUE,"被保険者の出資合計額
（資本金+同剰余金、予定含）","被保険者の所有株式合計額
（資本金+同剰余金、予定含）")</f>
        <v>被保険者の所有株式合計額
（資本金+同剰余金、予定含）</v>
      </c>
      <c r="B41" s="1173"/>
      <c r="C41" s="1173"/>
      <c r="D41" s="946"/>
      <c r="E41" s="1203"/>
      <c r="F41" s="1204"/>
      <c r="G41" s="1204"/>
      <c r="H41" s="1200" t="str">
        <f>$J$36</f>
        <v>USD</v>
      </c>
      <c r="I41" s="1211" t="str">
        <f>IF(コントロール!D2=TRUE,"","被保険者の所有株式株式数（予定含む）")</f>
        <v>被保険者の所有株式株式数（予定含む）</v>
      </c>
      <c r="J41" s="1212"/>
      <c r="K41" s="1212"/>
      <c r="L41" s="1212"/>
      <c r="M41" s="1212"/>
      <c r="N41" s="1213"/>
      <c r="O41" s="1214" t="str">
        <f>IF(コントロール!D2=TRUE,"---","")</f>
        <v/>
      </c>
      <c r="P41" s="1190"/>
      <c r="Q41" s="78" t="s">
        <v>46</v>
      </c>
      <c r="R41" s="950" t="s">
        <v>168</v>
      </c>
      <c r="S41" s="952"/>
      <c r="T41" s="952"/>
      <c r="U41" s="951"/>
      <c r="V41" s="10"/>
      <c r="W41" s="391"/>
      <c r="X41" s="410"/>
      <c r="Y41" s="423"/>
      <c r="Z41" s="423"/>
      <c r="AA41" s="423"/>
      <c r="AB41" s="410"/>
      <c r="AC41" s="410"/>
      <c r="AD41" s="410"/>
      <c r="AE41" s="410"/>
      <c r="AF41" s="423"/>
      <c r="AG41" s="423"/>
      <c r="AH41" s="423"/>
      <c r="AI41" s="423"/>
      <c r="AJ41" s="423"/>
      <c r="AK41" s="423"/>
      <c r="AL41" s="423"/>
      <c r="AM41" s="423"/>
      <c r="AN41" s="423"/>
      <c r="AO41" s="423"/>
      <c r="AP41" s="423"/>
      <c r="AQ41" s="423"/>
      <c r="AR41" s="423"/>
      <c r="AS41" s="391"/>
    </row>
    <row r="42" spans="1:60" s="2" customFormat="1" ht="18" customHeight="1">
      <c r="A42" s="1099"/>
      <c r="B42" s="1186"/>
      <c r="C42" s="1186"/>
      <c r="D42" s="1100"/>
      <c r="E42" s="1205"/>
      <c r="F42" s="1206"/>
      <c r="G42" s="1206"/>
      <c r="H42" s="1201"/>
      <c r="I42" s="1207" t="str">
        <f>IF(コントロール!D2=TRUE,"持分割合を記入してください⇒","被保険者の出資比率　【演算】")</f>
        <v>被保険者の出資比率　【演算】</v>
      </c>
      <c r="J42" s="1208"/>
      <c r="K42" s="1208"/>
      <c r="L42" s="1208"/>
      <c r="M42" s="1208"/>
      <c r="N42" s="1209"/>
      <c r="O42" s="1210" t="e">
        <f>IF(F37="0","",IF(コントロール!D2=TRUE,"",ROUNDDOWN(O41/F37,5)*100))</f>
        <v>#VALUE!</v>
      </c>
      <c r="P42" s="1112"/>
      <c r="Q42" s="298" t="s">
        <v>15</v>
      </c>
      <c r="R42" s="38"/>
      <c r="S42" s="84" t="s">
        <v>36</v>
      </c>
      <c r="T42" s="20"/>
      <c r="U42" s="21" t="s">
        <v>100</v>
      </c>
      <c r="V42" s="10"/>
      <c r="W42" s="166" t="s">
        <v>732</v>
      </c>
      <c r="X42" s="393"/>
      <c r="Y42" s="393"/>
      <c r="Z42" s="393"/>
      <c r="AA42" s="393"/>
      <c r="AB42" s="393"/>
      <c r="AC42" s="393"/>
      <c r="AD42" s="393"/>
      <c r="AE42" s="393"/>
      <c r="AF42" s="393"/>
      <c r="AG42" s="393"/>
      <c r="AH42" s="393"/>
      <c r="AI42" s="393"/>
      <c r="AJ42" s="393"/>
      <c r="AK42" s="393"/>
      <c r="AL42" s="393"/>
      <c r="AM42" s="393"/>
      <c r="AN42" s="393"/>
      <c r="AO42" s="393"/>
      <c r="AP42" s="393"/>
      <c r="AQ42" s="393"/>
      <c r="AR42" s="393"/>
      <c r="AS42" s="393"/>
    </row>
    <row r="43" spans="1:60" s="2" customFormat="1" ht="18" customHeight="1">
      <c r="A43" s="10"/>
      <c r="B43" s="10"/>
      <c r="C43" s="10"/>
      <c r="D43" s="10"/>
      <c r="E43" s="10"/>
      <c r="F43" s="10"/>
      <c r="G43" s="10"/>
      <c r="H43" s="10"/>
      <c r="I43" s="10"/>
      <c r="J43" s="10"/>
      <c r="K43" s="10"/>
      <c r="L43" s="10"/>
      <c r="M43" s="10"/>
      <c r="N43" s="10"/>
      <c r="O43" s="10"/>
      <c r="P43" s="10"/>
      <c r="Q43" s="10"/>
      <c r="R43" s="10"/>
      <c r="S43" s="10"/>
      <c r="T43" s="10"/>
      <c r="U43" s="10"/>
      <c r="V43" s="10"/>
      <c r="W43" s="166"/>
      <c r="X43" s="138" t="s">
        <v>1101</v>
      </c>
      <c r="Y43" s="138"/>
      <c r="Z43" s="166"/>
      <c r="AA43" s="166"/>
      <c r="AB43" s="166"/>
      <c r="AC43" s="166"/>
      <c r="AD43" s="166"/>
      <c r="AE43" s="166"/>
      <c r="AF43" s="393"/>
      <c r="AG43" s="393"/>
      <c r="AH43" s="393"/>
      <c r="AI43" s="393"/>
      <c r="AJ43" s="393"/>
      <c r="AK43" s="393"/>
      <c r="AL43" s="393"/>
      <c r="AM43" s="393"/>
      <c r="AN43" s="393"/>
      <c r="AO43" s="393"/>
      <c r="AP43" s="393"/>
      <c r="AQ43" s="393"/>
      <c r="AR43" s="393"/>
      <c r="AS43" s="393"/>
    </row>
    <row r="44" spans="1:60" s="2" customFormat="1" ht="18" customHeight="1">
      <c r="A44" s="8" t="s">
        <v>16</v>
      </c>
      <c r="B44" s="10"/>
      <c r="C44" s="10"/>
      <c r="D44" s="10"/>
      <c r="E44" s="10"/>
      <c r="F44" s="10"/>
      <c r="G44" s="10"/>
      <c r="H44" s="10"/>
      <c r="I44" s="10"/>
      <c r="J44" s="10"/>
      <c r="K44" s="10"/>
      <c r="L44" s="10"/>
      <c r="M44" s="10"/>
      <c r="N44" s="10"/>
      <c r="O44" s="10"/>
      <c r="P44" s="10"/>
      <c r="Q44" s="10"/>
      <c r="R44" s="10"/>
      <c r="S44" s="10"/>
      <c r="T44" s="10"/>
      <c r="U44" s="10"/>
      <c r="V44" s="10"/>
      <c r="W44" s="166"/>
      <c r="X44" s="137" t="s">
        <v>1102</v>
      </c>
      <c r="Y44" s="141"/>
      <c r="Z44" s="166"/>
      <c r="AA44" s="166"/>
      <c r="AB44" s="166"/>
      <c r="AC44" s="166"/>
      <c r="AD44" s="166"/>
      <c r="AE44" s="166"/>
      <c r="AF44" s="393"/>
      <c r="AG44" s="393"/>
      <c r="AH44" s="393"/>
      <c r="AI44" s="393"/>
      <c r="AJ44" s="393"/>
      <c r="AK44" s="393"/>
      <c r="AL44" s="393"/>
      <c r="AM44" s="393"/>
      <c r="AN44" s="393"/>
      <c r="AO44" s="393"/>
      <c r="AP44" s="393"/>
      <c r="AQ44" s="393"/>
      <c r="AR44" s="393"/>
      <c r="AS44" s="393"/>
    </row>
    <row r="45" spans="1:60" s="2" customFormat="1" ht="18" customHeight="1">
      <c r="A45" s="10"/>
      <c r="B45" s="10"/>
      <c r="C45" s="10"/>
      <c r="D45" s="10"/>
      <c r="E45" s="10"/>
      <c r="F45" s="10"/>
      <c r="G45" s="10"/>
      <c r="H45" s="10"/>
      <c r="I45" s="10"/>
      <c r="J45" s="10"/>
      <c r="K45" s="10"/>
      <c r="L45" s="10"/>
      <c r="M45" s="10"/>
      <c r="N45" s="10"/>
      <c r="O45" s="10"/>
      <c r="P45" s="10"/>
      <c r="Q45" s="10"/>
      <c r="R45" s="10"/>
      <c r="S45" s="10"/>
      <c r="T45" s="10"/>
      <c r="U45" s="10"/>
      <c r="V45" s="10"/>
      <c r="W45" s="393"/>
      <c r="X45" s="1008" t="s">
        <v>1073</v>
      </c>
      <c r="Y45" s="1009"/>
      <c r="Z45" s="1009"/>
      <c r="AA45" s="1009"/>
      <c r="AB45" s="1010"/>
      <c r="AC45" s="140"/>
      <c r="AD45" s="140"/>
      <c r="AE45" s="140"/>
      <c r="AF45" s="140"/>
      <c r="AG45" s="140"/>
      <c r="AH45" s="140"/>
      <c r="AI45" s="140"/>
      <c r="AJ45" s="140"/>
      <c r="AK45" s="140"/>
      <c r="AL45" s="140"/>
      <c r="AM45" s="140"/>
      <c r="AN45" s="140"/>
      <c r="AO45" s="140"/>
      <c r="AP45" s="140"/>
      <c r="AQ45" s="140"/>
      <c r="AR45" s="140"/>
      <c r="AS45" s="140"/>
    </row>
    <row r="46" spans="1:60" s="2" customFormat="1" ht="18" customHeight="1">
      <c r="A46" s="50" t="s">
        <v>731</v>
      </c>
      <c r="B46" s="52"/>
      <c r="C46" s="52"/>
      <c r="D46" s="52"/>
      <c r="E46" s="52"/>
      <c r="F46" s="52"/>
      <c r="G46" s="52"/>
      <c r="H46" s="52"/>
      <c r="I46" s="52"/>
      <c r="J46" s="52"/>
      <c r="K46" s="52"/>
      <c r="L46" s="54"/>
      <c r="M46" s="52"/>
      <c r="N46" s="52"/>
      <c r="O46" s="52"/>
      <c r="P46" s="52"/>
      <c r="Q46" s="52"/>
      <c r="R46" s="52"/>
      <c r="S46" s="52"/>
      <c r="T46" s="52"/>
      <c r="U46" s="52"/>
      <c r="V46" s="10"/>
      <c r="W46" s="393"/>
      <c r="X46" s="141" t="s">
        <v>1083</v>
      </c>
      <c r="Y46" s="395"/>
      <c r="Z46" s="395"/>
      <c r="AA46" s="395"/>
      <c r="AB46" s="395"/>
      <c r="AC46" s="395"/>
      <c r="AD46" s="395"/>
      <c r="AE46" s="395"/>
      <c r="AF46" s="395"/>
      <c r="AG46" s="395"/>
      <c r="AH46" s="395"/>
      <c r="AI46" s="395"/>
      <c r="AJ46" s="140"/>
      <c r="AK46" s="140"/>
      <c r="AL46" s="140"/>
      <c r="AM46" s="140"/>
      <c r="AN46" s="140"/>
      <c r="AO46" s="140"/>
      <c r="AP46" s="140"/>
      <c r="AQ46" s="140"/>
      <c r="AR46" s="140"/>
      <c r="AS46" s="140"/>
    </row>
    <row r="47" spans="1:60" s="2" customFormat="1" ht="18" customHeight="1">
      <c r="A47" s="1192" t="s">
        <v>724</v>
      </c>
      <c r="B47" s="474" t="s">
        <v>1602</v>
      </c>
      <c r="C47" s="307" t="s">
        <v>1616</v>
      </c>
      <c r="D47" s="295"/>
      <c r="E47" s="295"/>
      <c r="F47" s="295"/>
      <c r="G47" s="295"/>
      <c r="H47" s="295"/>
      <c r="I47" s="295"/>
      <c r="J47" s="295"/>
      <c r="K47" s="299"/>
      <c r="L47" s="299"/>
      <c r="M47" s="300"/>
      <c r="N47" s="474" t="s">
        <v>1602</v>
      </c>
      <c r="O47" s="299" t="s">
        <v>1618</v>
      </c>
      <c r="P47" s="478"/>
      <c r="Q47" s="478" t="s">
        <v>1602</v>
      </c>
      <c r="R47" s="306" t="s">
        <v>1619</v>
      </c>
      <c r="S47" s="299"/>
      <c r="T47" s="307"/>
      <c r="U47" s="308"/>
      <c r="V47" s="10"/>
      <c r="W47" s="393"/>
      <c r="X47" s="140"/>
      <c r="Y47" s="140"/>
      <c r="Z47" s="395"/>
      <c r="AA47" s="395"/>
      <c r="AB47" s="152" t="s">
        <v>1076</v>
      </c>
      <c r="AC47" s="140" t="s">
        <v>1074</v>
      </c>
      <c r="AD47" s="395"/>
      <c r="AE47" s="395"/>
      <c r="AF47" s="395"/>
      <c r="AG47" s="395"/>
      <c r="AH47" s="395"/>
      <c r="AI47" s="140"/>
      <c r="AJ47" s="395"/>
      <c r="AK47" s="140"/>
      <c r="AL47" s="140"/>
      <c r="AM47" s="140"/>
      <c r="AN47" s="140"/>
      <c r="AO47" s="140"/>
      <c r="AP47" s="140"/>
      <c r="AQ47" s="140"/>
      <c r="AR47" s="140"/>
      <c r="AS47" s="140"/>
    </row>
    <row r="48" spans="1:60" s="2" customFormat="1" ht="18" customHeight="1">
      <c r="A48" s="1193"/>
      <c r="B48" s="476" t="s">
        <v>1602</v>
      </c>
      <c r="C48" s="475" t="s">
        <v>1617</v>
      </c>
      <c r="D48" s="301"/>
      <c r="E48" s="301"/>
      <c r="F48" s="301"/>
      <c r="G48" s="301"/>
      <c r="H48" s="302"/>
      <c r="I48" s="303"/>
      <c r="J48" s="304"/>
      <c r="K48" s="304"/>
      <c r="L48" s="304"/>
      <c r="M48" s="305"/>
      <c r="N48" s="309"/>
      <c r="O48" s="309"/>
      <c r="P48" s="477"/>
      <c r="Q48" s="477" t="s">
        <v>1602</v>
      </c>
      <c r="R48" s="309" t="s">
        <v>1620</v>
      </c>
      <c r="S48" s="309"/>
      <c r="T48" s="309"/>
      <c r="U48" s="305"/>
      <c r="V48" s="10"/>
      <c r="W48" s="393"/>
      <c r="X48" s="140"/>
      <c r="Y48" s="137" t="s">
        <v>1075</v>
      </c>
      <c r="Z48" s="395"/>
      <c r="AA48" s="395"/>
      <c r="AB48" s="395"/>
      <c r="AC48" s="140"/>
      <c r="AD48" s="395"/>
      <c r="AE48" s="395"/>
      <c r="AF48" s="395"/>
      <c r="AG48" s="395"/>
      <c r="AH48" s="395"/>
      <c r="AI48" s="395"/>
      <c r="AJ48" s="140"/>
      <c r="AK48" s="140"/>
      <c r="AL48" s="140"/>
      <c r="AM48" s="140"/>
      <c r="AN48" s="140"/>
      <c r="AO48" s="140"/>
      <c r="AP48" s="140"/>
      <c r="AQ48" s="140"/>
      <c r="AR48" s="140"/>
      <c r="AS48" s="140"/>
      <c r="AW48" s="143" t="s">
        <v>1086</v>
      </c>
      <c r="AX48" s="143"/>
      <c r="AY48" s="143"/>
      <c r="AZ48" s="143"/>
      <c r="BA48" s="143"/>
      <c r="BB48" s="143"/>
      <c r="BC48" s="143"/>
      <c r="BD48" s="143"/>
      <c r="BE48" s="143"/>
      <c r="BF48" s="143"/>
      <c r="BG48" s="143"/>
      <c r="BH48" s="144"/>
    </row>
    <row r="49" spans="1:71" s="2" customFormat="1" ht="18" customHeight="1">
      <c r="A49" s="1193"/>
      <c r="B49" s="46" t="s">
        <v>1036</v>
      </c>
      <c r="C49" s="10"/>
      <c r="D49" s="10"/>
      <c r="E49" s="10"/>
      <c r="F49" s="10"/>
      <c r="G49" s="10"/>
      <c r="H49" s="10"/>
      <c r="I49" s="10"/>
      <c r="J49" s="10"/>
      <c r="K49" s="10"/>
      <c r="L49" s="10"/>
      <c r="M49" s="135"/>
      <c r="N49" s="10"/>
      <c r="O49" s="10"/>
      <c r="P49" s="10"/>
      <c r="Q49" s="13" t="s">
        <v>174</v>
      </c>
      <c r="R49" s="1019"/>
      <c r="S49" s="1019"/>
      <c r="T49" s="1019"/>
      <c r="U49" s="135"/>
      <c r="V49" s="10"/>
      <c r="W49" s="393"/>
      <c r="X49" s="140"/>
      <c r="Y49" s="140"/>
      <c r="Z49" s="395"/>
      <c r="AA49" s="395"/>
      <c r="AB49" s="152" t="s">
        <v>1077</v>
      </c>
      <c r="AC49" s="140" t="s">
        <v>1078</v>
      </c>
      <c r="AD49" s="395"/>
      <c r="AE49" s="395"/>
      <c r="AF49" s="395"/>
      <c r="AG49" s="395"/>
      <c r="AH49" s="395"/>
      <c r="AI49" s="395"/>
      <c r="AJ49" s="140"/>
      <c r="AK49" s="140"/>
      <c r="AL49" s="140"/>
      <c r="AM49" s="140"/>
      <c r="AN49" s="140"/>
      <c r="AO49" s="140"/>
      <c r="AP49" s="140"/>
      <c r="AQ49" s="140"/>
      <c r="AR49" s="140"/>
      <c r="AS49" s="140"/>
      <c r="AW49" s="143"/>
      <c r="AX49" s="143"/>
      <c r="AY49" s="143"/>
      <c r="AZ49" s="143"/>
      <c r="BA49" s="143"/>
      <c r="BB49" s="143"/>
      <c r="BC49" s="143"/>
      <c r="BD49" s="143"/>
      <c r="BE49" s="143"/>
      <c r="BF49" s="143"/>
      <c r="BG49" s="143"/>
      <c r="BH49" s="144"/>
    </row>
    <row r="50" spans="1:71" s="2" customFormat="1" ht="18" customHeight="1">
      <c r="A50" s="1193"/>
      <c r="B50" s="479" t="s">
        <v>1602</v>
      </c>
      <c r="C50" s="10" t="s">
        <v>1621</v>
      </c>
      <c r="D50" s="10"/>
      <c r="E50" s="10"/>
      <c r="F50" s="10"/>
      <c r="G50" s="10"/>
      <c r="H50" s="479" t="s">
        <v>1602</v>
      </c>
      <c r="I50" s="10" t="s">
        <v>1624</v>
      </c>
      <c r="J50" s="310"/>
      <c r="K50" s="310"/>
      <c r="L50" s="310"/>
      <c r="M50" s="135"/>
      <c r="N50" s="10"/>
      <c r="O50" s="10"/>
      <c r="P50" s="13"/>
      <c r="Q50" s="13" t="s">
        <v>93</v>
      </c>
      <c r="R50" s="1191"/>
      <c r="S50" s="1191"/>
      <c r="T50" s="1191"/>
      <c r="U50" s="58" t="str">
        <f>$I$35</f>
        <v>USD</v>
      </c>
      <c r="V50" s="10"/>
      <c r="W50" s="393"/>
      <c r="X50" s="395"/>
      <c r="Y50" s="137" t="s">
        <v>1079</v>
      </c>
      <c r="Z50" s="395"/>
      <c r="AA50" s="395"/>
      <c r="AB50" s="395"/>
      <c r="AC50" s="395"/>
      <c r="AD50" s="395"/>
      <c r="AE50" s="395"/>
      <c r="AF50" s="395"/>
      <c r="AG50" s="395"/>
      <c r="AH50" s="395"/>
      <c r="AI50" s="395"/>
      <c r="AJ50" s="140"/>
      <c r="AK50" s="140"/>
      <c r="AL50" s="140"/>
      <c r="AM50" s="140"/>
      <c r="AN50" s="140"/>
      <c r="AO50" s="140"/>
      <c r="AP50" s="140"/>
      <c r="AQ50" s="140"/>
      <c r="AR50" s="140"/>
      <c r="AS50" s="140"/>
      <c r="AW50" s="143"/>
      <c r="AX50" s="143"/>
      <c r="AY50" s="143"/>
      <c r="AZ50" s="143"/>
      <c r="BA50" s="143"/>
      <c r="BB50" s="143"/>
      <c r="BC50" s="143"/>
      <c r="BD50" s="143"/>
      <c r="BE50" s="143"/>
      <c r="BF50" s="143"/>
      <c r="BG50" s="143"/>
      <c r="BH50" s="144"/>
    </row>
    <row r="51" spans="1:71" s="2" customFormat="1" ht="18" customHeight="1">
      <c r="A51" s="1193"/>
      <c r="B51" s="479" t="s">
        <v>1602</v>
      </c>
      <c r="C51" s="10" t="s">
        <v>1622</v>
      </c>
      <c r="D51" s="10"/>
      <c r="E51" s="15" t="s">
        <v>1602</v>
      </c>
      <c r="F51" s="10" t="s">
        <v>1623</v>
      </c>
      <c r="G51" s="311"/>
      <c r="H51" s="1026" t="s">
        <v>1236</v>
      </c>
      <c r="I51" s="1027"/>
      <c r="J51" s="1027"/>
      <c r="K51" s="1027"/>
      <c r="L51" s="1027"/>
      <c r="M51" s="1028"/>
      <c r="N51" s="10"/>
      <c r="O51" s="10"/>
      <c r="P51" s="13"/>
      <c r="Q51" s="13" t="str">
        <f>IF(コントロール!D2=TRUE,"被保険者の持分比率：","被保険者の投資比率：")</f>
        <v>被保険者の投資比率：</v>
      </c>
      <c r="R51" s="1022" t="e">
        <f>O42</f>
        <v>#VALUE!</v>
      </c>
      <c r="S51" s="1022"/>
      <c r="T51" s="23" t="s">
        <v>15</v>
      </c>
      <c r="U51" s="39"/>
      <c r="V51" s="10"/>
      <c r="W51" s="393"/>
      <c r="X51" s="141" t="s">
        <v>1084</v>
      </c>
      <c r="Y51" s="395"/>
      <c r="Z51" s="395"/>
      <c r="AA51" s="395"/>
      <c r="AB51" s="395"/>
      <c r="AC51" s="395"/>
      <c r="AD51" s="395"/>
      <c r="AE51" s="395"/>
      <c r="AF51" s="395"/>
      <c r="AG51" s="395"/>
      <c r="AH51" s="395"/>
      <c r="AI51" s="395"/>
      <c r="AJ51" s="140"/>
      <c r="AK51" s="140"/>
      <c r="AL51" s="140"/>
      <c r="AM51" s="140"/>
      <c r="AN51" s="140"/>
      <c r="AO51" s="140"/>
      <c r="AP51" s="140"/>
      <c r="AQ51" s="140"/>
      <c r="AR51" s="140"/>
      <c r="AS51" s="140"/>
      <c r="AW51" s="143"/>
      <c r="AX51" s="143"/>
      <c r="AY51" s="143"/>
      <c r="AZ51" s="143"/>
      <c r="BA51" s="143"/>
      <c r="BB51" s="143"/>
      <c r="BC51" s="143"/>
      <c r="BD51" s="143"/>
      <c r="BE51" s="143"/>
      <c r="BF51" s="143"/>
      <c r="BG51" s="143"/>
      <c r="BH51" s="144"/>
    </row>
    <row r="52" spans="1:71" s="2" customFormat="1" ht="18" customHeight="1">
      <c r="A52" s="1193"/>
      <c r="B52" s="134"/>
      <c r="C52" s="13" t="s">
        <v>65</v>
      </c>
      <c r="D52" s="1215" t="str">
        <f>IF(OR(コントロール!D8=TRUE,コントロール!D10=TRUE),"記入要","---")</f>
        <v>---</v>
      </c>
      <c r="E52" s="1215"/>
      <c r="F52" s="1215"/>
      <c r="G52" s="10"/>
      <c r="H52" s="1026"/>
      <c r="I52" s="1027"/>
      <c r="J52" s="1027"/>
      <c r="K52" s="1027"/>
      <c r="L52" s="1027"/>
      <c r="M52" s="1028"/>
      <c r="N52" s="9"/>
      <c r="O52" s="9"/>
      <c r="P52" s="13"/>
      <c r="Q52" s="13" t="s">
        <v>101</v>
      </c>
      <c r="R52" s="1023" t="str">
        <f>IF(コントロール!D5=TRUE,ROUNDDOWN(R50*R51/100,2),"---")</f>
        <v>---</v>
      </c>
      <c r="S52" s="1023"/>
      <c r="T52" s="1023"/>
      <c r="U52" s="58" t="str">
        <f>$I$35</f>
        <v>USD</v>
      </c>
      <c r="V52" s="10"/>
      <c r="W52" s="393"/>
      <c r="X52" s="395"/>
      <c r="Y52" s="140" t="s">
        <v>1103</v>
      </c>
      <c r="Z52" s="395"/>
      <c r="AA52" s="395"/>
      <c r="AB52" s="395"/>
      <c r="AC52" s="395"/>
      <c r="AD52" s="395"/>
      <c r="AE52" s="395"/>
      <c r="AF52" s="395"/>
      <c r="AG52" s="395"/>
      <c r="AH52" s="395"/>
      <c r="AI52" s="395"/>
      <c r="AJ52" s="140"/>
      <c r="AK52" s="140"/>
      <c r="AL52" s="140"/>
      <c r="AM52" s="140"/>
      <c r="AN52" s="140"/>
      <c r="AO52" s="140"/>
      <c r="AP52" s="140"/>
      <c r="AQ52" s="140"/>
      <c r="AR52" s="140"/>
      <c r="AS52" s="140"/>
      <c r="AW52" s="143"/>
      <c r="AX52" s="143"/>
      <c r="AY52" s="143"/>
      <c r="AZ52" s="143"/>
      <c r="BA52" s="143"/>
      <c r="BB52" s="143"/>
      <c r="BC52" s="143"/>
      <c r="BD52" s="143"/>
      <c r="BE52" s="143"/>
      <c r="BF52" s="143"/>
      <c r="BG52" s="143"/>
      <c r="BH52" s="144"/>
    </row>
    <row r="53" spans="1:71" s="2" customFormat="1" ht="18" customHeight="1">
      <c r="A53" s="1193"/>
      <c r="B53" s="134"/>
      <c r="C53" s="13" t="str">
        <f>IF(コントロール!D4=TRUE,"計上金額：","送金額等：")</f>
        <v>送金額等：</v>
      </c>
      <c r="D53" s="1191"/>
      <c r="E53" s="1191"/>
      <c r="F53" s="1191"/>
      <c r="G53" s="59" t="str">
        <f>$I$35</f>
        <v>USD</v>
      </c>
      <c r="H53" s="1026"/>
      <c r="I53" s="1027"/>
      <c r="J53" s="1027"/>
      <c r="K53" s="1027"/>
      <c r="L53" s="1027"/>
      <c r="M53" s="1028"/>
      <c r="N53" s="312"/>
      <c r="O53" s="312"/>
      <c r="P53" s="313"/>
      <c r="Q53" s="314" t="s">
        <v>117</v>
      </c>
      <c r="R53" s="1024"/>
      <c r="S53" s="1024"/>
      <c r="T53" s="73" t="s">
        <v>19</v>
      </c>
      <c r="U53" s="101" t="str">
        <f>$I$35</f>
        <v>USD</v>
      </c>
      <c r="V53" s="10"/>
      <c r="W53" s="393"/>
      <c r="X53" s="395"/>
      <c r="Y53" s="137" t="s">
        <v>1104</v>
      </c>
      <c r="Z53" s="395"/>
      <c r="AA53" s="395"/>
      <c r="AB53" s="395"/>
      <c r="AC53" s="395"/>
      <c r="AD53" s="395"/>
      <c r="AE53" s="395"/>
      <c r="AF53" s="395"/>
      <c r="AG53" s="395"/>
      <c r="AH53" s="395"/>
      <c r="AI53" s="395"/>
      <c r="AJ53" s="140"/>
      <c r="AK53" s="140"/>
      <c r="AL53" s="140"/>
      <c r="AM53" s="140"/>
      <c r="AN53" s="140"/>
      <c r="AO53" s="140"/>
      <c r="AP53" s="140"/>
      <c r="AQ53" s="140"/>
      <c r="AR53" s="140"/>
      <c r="AS53" s="140"/>
      <c r="AW53" s="143"/>
      <c r="AX53" s="143"/>
      <c r="AY53" s="143"/>
      <c r="AZ53" s="143"/>
      <c r="BA53" s="143"/>
      <c r="BB53" s="143"/>
      <c r="BC53" s="143"/>
      <c r="BD53" s="143"/>
      <c r="BE53" s="143"/>
      <c r="BF53" s="143"/>
      <c r="BG53" s="143"/>
      <c r="BH53" s="144"/>
    </row>
    <row r="54" spans="1:71" s="2" customFormat="1" ht="18" customHeight="1">
      <c r="A54" s="1193"/>
      <c r="B54" s="315"/>
      <c r="C54" s="314" t="s">
        <v>117</v>
      </c>
      <c r="D54" s="1202"/>
      <c r="E54" s="1202"/>
      <c r="F54" s="73" t="s">
        <v>19</v>
      </c>
      <c r="G54" s="100" t="str">
        <f>$I$35</f>
        <v>USD</v>
      </c>
      <c r="H54" s="315"/>
      <c r="I54" s="314" t="s">
        <v>117</v>
      </c>
      <c r="J54" s="1202" t="str">
        <f>IF(コントロール!U16&gt;=2,"----",コントロール!J21)</f>
        <v/>
      </c>
      <c r="K54" s="1202"/>
      <c r="L54" s="73" t="s">
        <v>19</v>
      </c>
      <c r="M54" s="101" t="str">
        <f>$I$35</f>
        <v>USD</v>
      </c>
      <c r="N54" s="482" t="s">
        <v>1602</v>
      </c>
      <c r="O54" s="75" t="s">
        <v>1626</v>
      </c>
      <c r="P54" s="312"/>
      <c r="Q54" s="312"/>
      <c r="R54" s="312"/>
      <c r="S54" s="316"/>
      <c r="T54" s="482" t="s">
        <v>1602</v>
      </c>
      <c r="U54" s="484" t="s">
        <v>1628</v>
      </c>
      <c r="V54" s="10"/>
      <c r="W54" s="223"/>
      <c r="X54" s="395"/>
      <c r="Y54" s="137" t="s">
        <v>1105</v>
      </c>
      <c r="Z54" s="395"/>
      <c r="AA54" s="395"/>
      <c r="AB54" s="395"/>
      <c r="AC54" s="395"/>
      <c r="AD54" s="395"/>
      <c r="AE54" s="395"/>
      <c r="AF54" s="395"/>
      <c r="AG54" s="395"/>
      <c r="AH54" s="395"/>
      <c r="AI54" s="395"/>
      <c r="AJ54" s="140"/>
      <c r="AK54" s="140"/>
      <c r="AL54" s="140"/>
      <c r="AM54" s="140"/>
      <c r="AN54" s="140"/>
      <c r="AO54" s="140"/>
      <c r="AP54" s="140"/>
      <c r="AQ54" s="140"/>
      <c r="AR54" s="140"/>
      <c r="AS54" s="140"/>
      <c r="AW54" s="143"/>
      <c r="AX54" s="143"/>
      <c r="AY54" s="143"/>
      <c r="AZ54" s="143"/>
      <c r="BA54" s="143"/>
      <c r="BB54" s="143"/>
      <c r="BC54" s="143"/>
      <c r="BD54" s="143"/>
      <c r="BE54" s="143"/>
      <c r="BF54" s="143"/>
      <c r="BG54" s="143"/>
      <c r="BH54" s="144"/>
    </row>
    <row r="55" spans="1:71" s="2" customFormat="1" ht="18" customHeight="1">
      <c r="A55" s="1193"/>
      <c r="B55" s="481" t="s">
        <v>1602</v>
      </c>
      <c r="C55" s="75" t="s">
        <v>130</v>
      </c>
      <c r="D55" s="483"/>
      <c r="E55" s="482" t="s">
        <v>1602</v>
      </c>
      <c r="F55" s="75" t="s">
        <v>1627</v>
      </c>
      <c r="G55" s="486"/>
      <c r="H55" s="482" t="s">
        <v>1602</v>
      </c>
      <c r="I55" s="312"/>
      <c r="J55" s="312"/>
      <c r="K55" s="482" t="s">
        <v>1602</v>
      </c>
      <c r="L55" s="485" t="s">
        <v>1627</v>
      </c>
      <c r="M55" s="317"/>
      <c r="N55" s="1195" t="s">
        <v>1236</v>
      </c>
      <c r="O55" s="1196"/>
      <c r="P55" s="1196"/>
      <c r="Q55" s="1196"/>
      <c r="R55" s="1196"/>
      <c r="S55" s="1196"/>
      <c r="T55" s="482" t="s">
        <v>1602</v>
      </c>
      <c r="U55" s="484" t="s">
        <v>1627</v>
      </c>
      <c r="V55" s="10"/>
      <c r="W55" s="223"/>
      <c r="X55" s="395"/>
      <c r="Y55" s="137" t="s">
        <v>1246</v>
      </c>
      <c r="Z55" s="395"/>
      <c r="AA55" s="395"/>
      <c r="AB55" s="395"/>
      <c r="AC55" s="395"/>
      <c r="AD55" s="395"/>
      <c r="AE55" s="395"/>
      <c r="AF55" s="395"/>
      <c r="AG55" s="395"/>
      <c r="AH55" s="395"/>
      <c r="AI55" s="395"/>
      <c r="AJ55" s="140"/>
      <c r="AK55" s="140"/>
      <c r="AL55" s="140"/>
      <c r="AM55" s="140"/>
      <c r="AN55" s="140"/>
      <c r="AO55" s="140"/>
      <c r="AP55" s="140"/>
      <c r="AQ55" s="140"/>
      <c r="AR55" s="140"/>
      <c r="AS55" s="140"/>
      <c r="AW55" s="143"/>
      <c r="AX55" s="143"/>
      <c r="AY55" s="143"/>
      <c r="AZ55" s="143"/>
      <c r="BA55" s="143"/>
      <c r="BB55" s="143"/>
      <c r="BC55" s="143"/>
      <c r="BD55" s="143"/>
      <c r="BE55" s="143"/>
      <c r="BF55" s="143"/>
      <c r="BG55" s="143"/>
      <c r="BH55" s="144"/>
    </row>
    <row r="56" spans="1:71" s="2" customFormat="1" ht="18" customHeight="1">
      <c r="A56" s="1193"/>
      <c r="B56" s="318"/>
      <c r="C56" s="480"/>
      <c r="D56" s="312"/>
      <c r="E56" s="482" t="s">
        <v>1602</v>
      </c>
      <c r="F56" s="75" t="s">
        <v>1673</v>
      </c>
      <c r="G56" s="486"/>
      <c r="H56" s="482" t="s">
        <v>1602</v>
      </c>
      <c r="I56" s="312"/>
      <c r="J56" s="312"/>
      <c r="K56" s="482" t="s">
        <v>1602</v>
      </c>
      <c r="L56" s="485" t="s">
        <v>1625</v>
      </c>
      <c r="M56" s="317"/>
      <c r="N56" s="1197"/>
      <c r="O56" s="1196"/>
      <c r="P56" s="1196"/>
      <c r="Q56" s="1196"/>
      <c r="R56" s="1196"/>
      <c r="S56" s="1196"/>
      <c r="T56" s="482" t="s">
        <v>1602</v>
      </c>
      <c r="U56" s="484" t="s">
        <v>1625</v>
      </c>
      <c r="V56" s="10"/>
      <c r="W56" s="140"/>
      <c r="X56" s="141" t="s">
        <v>1085</v>
      </c>
      <c r="Y56" s="140"/>
      <c r="Z56" s="140"/>
      <c r="AA56" s="140"/>
      <c r="AB56" s="140"/>
      <c r="AC56" s="140"/>
      <c r="AD56" s="140"/>
      <c r="AE56" s="140"/>
      <c r="AF56" s="140"/>
      <c r="AG56" s="140"/>
      <c r="AH56" s="140"/>
      <c r="AI56" s="140"/>
      <c r="AJ56" s="140"/>
      <c r="AK56" s="140"/>
      <c r="AL56" s="140"/>
      <c r="AM56" s="140"/>
      <c r="AN56" s="140"/>
      <c r="AO56" s="140"/>
      <c r="AP56" s="140"/>
      <c r="AQ56" s="140"/>
      <c r="AR56" s="140"/>
      <c r="AS56" s="140"/>
      <c r="AW56" s="143"/>
      <c r="AX56" s="143"/>
      <c r="AY56" s="143"/>
      <c r="AZ56" s="143"/>
      <c r="BA56" s="143"/>
      <c r="BB56" s="143"/>
      <c r="BC56" s="143"/>
      <c r="BD56" s="143"/>
      <c r="BE56" s="143"/>
      <c r="BF56" s="143"/>
      <c r="BG56" s="143"/>
      <c r="BH56" s="144"/>
    </row>
    <row r="57" spans="1:71" s="2" customFormat="1" ht="18" customHeight="1">
      <c r="A57" s="1194"/>
      <c r="B57" s="319"/>
      <c r="C57" s="320"/>
      <c r="D57" s="320"/>
      <c r="E57" s="321"/>
      <c r="F57" s="320"/>
      <c r="G57" s="321"/>
      <c r="H57" s="319"/>
      <c r="I57" s="320"/>
      <c r="J57" s="320"/>
      <c r="K57" s="321"/>
      <c r="L57" s="320"/>
      <c r="M57" s="322"/>
      <c r="N57" s="1198"/>
      <c r="O57" s="1199"/>
      <c r="P57" s="1199"/>
      <c r="Q57" s="1199"/>
      <c r="R57" s="1199"/>
      <c r="S57" s="1199"/>
      <c r="T57" s="320"/>
      <c r="U57" s="322"/>
      <c r="V57" s="10"/>
      <c r="W57" s="140"/>
      <c r="X57" s="140"/>
      <c r="Y57" s="140" t="s">
        <v>1106</v>
      </c>
      <c r="Z57" s="140"/>
      <c r="AA57" s="140"/>
      <c r="AB57" s="140"/>
      <c r="AC57" s="140"/>
      <c r="AD57" s="140"/>
      <c r="AE57" s="140"/>
      <c r="AF57" s="140"/>
      <c r="AG57" s="140"/>
      <c r="AH57" s="140"/>
      <c r="AI57" s="140"/>
      <c r="AJ57" s="140"/>
      <c r="AK57" s="140"/>
      <c r="AL57" s="140"/>
      <c r="AM57" s="140"/>
      <c r="AN57" s="140"/>
      <c r="AO57" s="140"/>
      <c r="AP57" s="140"/>
      <c r="AQ57" s="140"/>
      <c r="AR57" s="140"/>
      <c r="AS57" s="140"/>
      <c r="AW57" s="145"/>
      <c r="AX57" s="144"/>
      <c r="AY57" s="144"/>
      <c r="AZ57" s="144"/>
      <c r="BA57" s="144"/>
      <c r="BB57" s="144"/>
      <c r="BC57" s="144"/>
      <c r="BD57" s="144"/>
      <c r="BE57" s="144"/>
      <c r="BF57" s="144"/>
      <c r="BG57" s="144"/>
      <c r="BH57" s="144"/>
      <c r="BI57" s="144"/>
      <c r="BJ57" s="143"/>
      <c r="BK57" s="143"/>
      <c r="BL57" s="143"/>
      <c r="BM57" s="143"/>
      <c r="BN57" s="143"/>
      <c r="BO57" s="143"/>
      <c r="BP57" s="143"/>
      <c r="BQ57" s="143"/>
      <c r="BR57" s="143"/>
      <c r="BS57" s="143"/>
    </row>
    <row r="58" spans="1:71" ht="18" customHeight="1">
      <c r="A58" s="1154" t="s">
        <v>725</v>
      </c>
      <c r="B58" s="323" t="s">
        <v>726</v>
      </c>
      <c r="C58" s="12"/>
      <c r="D58" s="12"/>
      <c r="E58" s="12"/>
      <c r="F58" s="12"/>
      <c r="G58" s="12"/>
      <c r="H58" s="13" t="s">
        <v>57</v>
      </c>
      <c r="I58" s="1157" t="str">
        <f>IF(コントロール!R29="","",ROUNDDOWN(コントロール!R29,2))</f>
        <v/>
      </c>
      <c r="J58" s="1157"/>
      <c r="K58" s="1157"/>
      <c r="L58" s="59" t="str">
        <f>$I$35</f>
        <v>USD</v>
      </c>
      <c r="M58" s="1011" t="s">
        <v>1235</v>
      </c>
      <c r="N58" s="1011"/>
      <c r="O58" s="1011"/>
      <c r="P58" s="1011"/>
      <c r="Q58" s="1011"/>
      <c r="R58" s="1011"/>
      <c r="S58" s="1011"/>
      <c r="T58" s="1011"/>
      <c r="U58" s="47"/>
      <c r="V58" s="9"/>
      <c r="W58" s="140"/>
      <c r="X58" s="140"/>
      <c r="Y58" s="137" t="s">
        <v>1087</v>
      </c>
      <c r="Z58" s="140"/>
      <c r="AA58" s="140"/>
      <c r="AB58" s="140"/>
      <c r="AC58" s="140"/>
      <c r="AD58" s="140"/>
      <c r="AE58" s="140"/>
      <c r="AF58" s="140"/>
      <c r="AG58" s="140"/>
      <c r="AH58" s="140"/>
      <c r="AI58" s="140"/>
      <c r="AJ58" s="140"/>
      <c r="AK58" s="140"/>
      <c r="AL58" s="140"/>
      <c r="AM58" s="140"/>
      <c r="AN58" s="140"/>
      <c r="AO58" s="140"/>
      <c r="AP58" s="140"/>
      <c r="AQ58" s="140"/>
      <c r="AR58" s="140"/>
      <c r="AS58" s="140"/>
      <c r="AV58" s="2"/>
      <c r="AW58" s="145"/>
      <c r="AX58" s="146" t="s">
        <v>1090</v>
      </c>
      <c r="AY58" s="146"/>
      <c r="AZ58" s="146"/>
      <c r="BA58" s="146"/>
      <c r="BB58" s="146"/>
      <c r="BC58" s="146"/>
      <c r="BD58" s="146"/>
      <c r="BE58" s="146"/>
      <c r="BF58" s="146"/>
      <c r="BG58" s="146"/>
      <c r="BH58" s="146"/>
      <c r="BI58" s="146"/>
      <c r="BJ58" s="146"/>
      <c r="BK58" s="146"/>
      <c r="BL58" s="146"/>
      <c r="BM58" s="146"/>
      <c r="BN58" s="146"/>
      <c r="BO58" s="146"/>
      <c r="BP58" s="146"/>
      <c r="BQ58" s="146"/>
      <c r="BR58" s="146"/>
      <c r="BS58" s="146"/>
    </row>
    <row r="59" spans="1:71" ht="18" customHeight="1">
      <c r="A59" s="1155"/>
      <c r="B59" s="323" t="s">
        <v>727</v>
      </c>
      <c r="C59" s="12"/>
      <c r="D59" s="12"/>
      <c r="E59" s="12"/>
      <c r="F59" s="12"/>
      <c r="G59" s="12"/>
      <c r="H59" s="13" t="s">
        <v>57</v>
      </c>
      <c r="I59" s="1158" t="str">
        <f>IF(コントロール!R33="","",ROUNDDOWN(コントロール!R33,0))</f>
        <v/>
      </c>
      <c r="J59" s="1158"/>
      <c r="K59" s="1158"/>
      <c r="L59" s="12" t="s">
        <v>20</v>
      </c>
      <c r="M59" s="1012"/>
      <c r="N59" s="1012"/>
      <c r="O59" s="1012"/>
      <c r="P59" s="1012"/>
      <c r="Q59" s="1012"/>
      <c r="R59" s="1012"/>
      <c r="S59" s="1012"/>
      <c r="T59" s="1012"/>
      <c r="U59" s="324"/>
      <c r="V59" s="9"/>
      <c r="W59" s="140"/>
      <c r="X59" s="1005" t="s">
        <v>1088</v>
      </c>
      <c r="Y59" s="1006"/>
      <c r="Z59" s="1006"/>
      <c r="AA59" s="1007"/>
      <c r="AB59" s="140"/>
      <c r="AC59" s="140"/>
      <c r="AD59" s="140"/>
      <c r="AE59" s="140"/>
      <c r="AF59" s="140"/>
      <c r="AG59" s="140"/>
      <c r="AH59" s="140"/>
      <c r="AI59" s="140"/>
      <c r="AJ59" s="140"/>
      <c r="AK59" s="140"/>
      <c r="AL59" s="140"/>
      <c r="AM59" s="140"/>
      <c r="AN59" s="140"/>
      <c r="AO59" s="140"/>
      <c r="AP59" s="140"/>
      <c r="AQ59" s="140"/>
      <c r="AR59" s="140"/>
      <c r="AS59" s="140"/>
      <c r="AT59" s="2"/>
      <c r="AW59" s="145"/>
      <c r="AX59" s="146"/>
      <c r="AY59" s="146"/>
      <c r="AZ59" s="146"/>
      <c r="BA59" s="146"/>
      <c r="BB59" s="146"/>
      <c r="BC59" s="146"/>
      <c r="BD59" s="146"/>
      <c r="BE59" s="146"/>
      <c r="BF59" s="146"/>
      <c r="BG59" s="146"/>
      <c r="BH59" s="146"/>
      <c r="BI59" s="146"/>
      <c r="BJ59" s="146"/>
      <c r="BK59" s="146"/>
      <c r="BL59" s="146"/>
      <c r="BM59" s="146"/>
      <c r="BN59" s="146"/>
      <c r="BO59" s="146"/>
      <c r="BP59" s="146"/>
      <c r="BQ59" s="146"/>
      <c r="BR59" s="146"/>
      <c r="BS59" s="146"/>
    </row>
    <row r="60" spans="1:71" ht="18" customHeight="1">
      <c r="A60" s="1156"/>
      <c r="B60" s="917" t="s">
        <v>1655</v>
      </c>
      <c r="C60" s="36"/>
      <c r="D60" s="36"/>
      <c r="E60" s="36"/>
      <c r="F60" s="36"/>
      <c r="G60" s="36"/>
      <c r="H60" s="37" t="s">
        <v>1656</v>
      </c>
      <c r="I60" s="1250" t="e">
        <f>IF(OR(AP174="21",AP174="22"),"－－－",ROUNDDOWN(I59*G66/100,0))</f>
        <v>#VALUE!</v>
      </c>
      <c r="J60" s="1251"/>
      <c r="K60" s="1251"/>
      <c r="L60" s="36" t="s">
        <v>1657</v>
      </c>
      <c r="M60" s="1013"/>
      <c r="N60" s="1013"/>
      <c r="O60" s="1013"/>
      <c r="P60" s="1013"/>
      <c r="Q60" s="1013"/>
      <c r="R60" s="1013"/>
      <c r="S60" s="1013"/>
      <c r="T60" s="1013"/>
      <c r="U60" s="325"/>
      <c r="V60" s="9"/>
      <c r="W60" s="140"/>
      <c r="X60" s="140"/>
      <c r="Y60" s="140"/>
      <c r="Z60" s="140"/>
      <c r="AA60" s="140"/>
      <c r="AB60" s="152" t="s">
        <v>1092</v>
      </c>
      <c r="AC60" s="140" t="s">
        <v>1089</v>
      </c>
      <c r="AD60" s="140"/>
      <c r="AE60" s="140"/>
      <c r="AF60" s="140"/>
      <c r="AG60" s="140"/>
      <c r="AH60" s="140"/>
      <c r="AI60" s="140"/>
      <c r="AJ60" s="140"/>
      <c r="AK60" s="140"/>
      <c r="AL60" s="140"/>
      <c r="AM60" s="140"/>
      <c r="AN60" s="140"/>
      <c r="AO60" s="140"/>
      <c r="AP60" s="140"/>
      <c r="AQ60" s="140"/>
      <c r="AR60" s="140"/>
      <c r="AS60" s="140"/>
      <c r="AW60" s="145"/>
      <c r="AX60" s="146"/>
      <c r="AY60" s="146"/>
      <c r="AZ60" s="146"/>
      <c r="BA60" s="146"/>
      <c r="BB60" s="146"/>
      <c r="BC60" s="146"/>
      <c r="BD60" s="146"/>
      <c r="BE60" s="146"/>
      <c r="BF60" s="146"/>
      <c r="BG60" s="146"/>
      <c r="BH60" s="146"/>
      <c r="BI60" s="146"/>
      <c r="BJ60" s="146"/>
      <c r="BK60" s="146"/>
      <c r="BL60" s="146"/>
      <c r="BM60" s="146"/>
      <c r="BN60" s="146"/>
      <c r="BO60" s="146"/>
      <c r="BP60" s="146"/>
      <c r="BQ60" s="146"/>
      <c r="BR60" s="146"/>
      <c r="BS60" s="146"/>
    </row>
    <row r="61" spans="1:71" ht="18" customHeight="1">
      <c r="A61" s="1159" t="s">
        <v>31</v>
      </c>
      <c r="B61" s="950" t="s">
        <v>172</v>
      </c>
      <c r="C61" s="952"/>
      <c r="D61" s="951"/>
      <c r="E61" s="487" t="s">
        <v>1602</v>
      </c>
      <c r="F61" s="244" t="s">
        <v>1629</v>
      </c>
      <c r="G61" s="245"/>
      <c r="H61" s="489" t="s">
        <v>1602</v>
      </c>
      <c r="I61" s="244" t="s">
        <v>1630</v>
      </c>
      <c r="J61" s="245"/>
      <c r="K61" s="489" t="s">
        <v>1602</v>
      </c>
      <c r="L61" s="244" t="s">
        <v>1607</v>
      </c>
      <c r="M61" s="488"/>
      <c r="N61" s="81"/>
      <c r="O61" s="81"/>
      <c r="P61" s="81"/>
      <c r="Q61" s="81"/>
      <c r="R61" s="81"/>
      <c r="S61" s="81"/>
      <c r="T61" s="82" t="b">
        <f>IF(E61="■",TRUE,FALSE)</f>
        <v>0</v>
      </c>
      <c r="U61" s="83" t="b">
        <f>IF(H61="■",TRUE,FALSE)</f>
        <v>0</v>
      </c>
      <c r="V61" s="9"/>
      <c r="W61" s="140"/>
      <c r="X61" s="140"/>
      <c r="Y61" s="141" t="s">
        <v>1659</v>
      </c>
      <c r="Z61" s="140"/>
      <c r="AA61" s="140"/>
      <c r="AB61" s="152"/>
      <c r="AC61" s="140" t="s">
        <v>1091</v>
      </c>
      <c r="AD61" s="140"/>
      <c r="AE61" s="140"/>
      <c r="AF61" s="140"/>
      <c r="AG61" s="140"/>
      <c r="AH61" s="140"/>
      <c r="AI61" s="140"/>
      <c r="AJ61" s="140"/>
      <c r="AK61" s="140"/>
      <c r="AL61" s="140"/>
      <c r="AM61" s="140"/>
      <c r="AN61" s="140"/>
      <c r="AO61" s="140"/>
      <c r="AP61" s="140"/>
      <c r="AQ61" s="140"/>
      <c r="AR61" s="140"/>
      <c r="AS61" s="140"/>
      <c r="AW61" s="145"/>
      <c r="AX61" s="146"/>
      <c r="AY61" s="146"/>
      <c r="AZ61" s="146"/>
      <c r="BA61" s="146"/>
      <c r="BB61" s="146"/>
      <c r="BC61" s="146"/>
      <c r="BD61" s="146"/>
      <c r="BE61" s="146"/>
      <c r="BF61" s="146"/>
      <c r="BG61" s="146"/>
      <c r="BH61" s="146"/>
      <c r="BI61" s="146"/>
      <c r="BJ61" s="146"/>
      <c r="BK61" s="146"/>
      <c r="BL61" s="146"/>
      <c r="BM61" s="146"/>
      <c r="BN61" s="146"/>
      <c r="BO61" s="146"/>
      <c r="BP61" s="146"/>
      <c r="BQ61" s="146"/>
      <c r="BR61" s="146"/>
      <c r="BS61" s="146"/>
    </row>
    <row r="62" spans="1:71" ht="18" customHeight="1">
      <c r="A62" s="1160"/>
      <c r="B62" s="950" t="s">
        <v>45</v>
      </c>
      <c r="C62" s="952"/>
      <c r="D62" s="952"/>
      <c r="E62" s="952"/>
      <c r="F62" s="952"/>
      <c r="G62" s="1161"/>
      <c r="H62" s="490" t="s">
        <v>1602</v>
      </c>
      <c r="I62" s="17" t="s">
        <v>1631</v>
      </c>
      <c r="J62" s="489" t="s">
        <v>1602</v>
      </c>
      <c r="K62" s="17" t="s">
        <v>1632</v>
      </c>
      <c r="L62" s="489"/>
      <c r="M62" s="489" t="s">
        <v>1602</v>
      </c>
      <c r="N62" s="17" t="s">
        <v>1633</v>
      </c>
      <c r="O62" s="17"/>
      <c r="P62" s="36"/>
      <c r="Q62" s="37"/>
      <c r="R62" s="326" t="s">
        <v>693</v>
      </c>
      <c r="S62" s="1018"/>
      <c r="T62" s="1018"/>
      <c r="U62" s="21" t="s">
        <v>5</v>
      </c>
      <c r="V62" s="9"/>
      <c r="W62" s="140"/>
      <c r="X62" s="140"/>
      <c r="Y62" s="141" t="s">
        <v>1658</v>
      </c>
      <c r="Z62" s="140"/>
      <c r="AA62" s="140"/>
      <c r="AB62" s="140" t="s">
        <v>1660</v>
      </c>
      <c r="AC62" s="140"/>
      <c r="AD62" s="140"/>
      <c r="AE62" s="140"/>
      <c r="AF62" s="140"/>
      <c r="AG62" s="140"/>
      <c r="AH62" s="140"/>
      <c r="AI62" s="140"/>
      <c r="AJ62" s="140"/>
      <c r="AK62" s="140"/>
      <c r="AL62" s="140"/>
      <c r="AM62" s="140"/>
      <c r="AN62" s="140"/>
      <c r="AO62" s="140"/>
      <c r="AP62" s="140"/>
      <c r="AQ62" s="140"/>
      <c r="AR62" s="140"/>
      <c r="AS62" s="140"/>
      <c r="AW62" s="145"/>
      <c r="AX62" s="144"/>
      <c r="AY62" s="144"/>
      <c r="AZ62" s="144"/>
      <c r="BA62" s="144"/>
      <c r="BB62" s="144"/>
      <c r="BC62" s="144"/>
      <c r="BD62" s="144"/>
      <c r="BE62" s="144"/>
      <c r="BF62" s="144"/>
      <c r="BG62" s="144"/>
      <c r="BH62" s="144"/>
      <c r="BI62" s="144"/>
      <c r="BJ62" s="144"/>
      <c r="BK62" s="144"/>
      <c r="BL62" s="144"/>
      <c r="BM62" s="144"/>
      <c r="BN62" s="144"/>
      <c r="BO62" s="144"/>
      <c r="BP62" s="144"/>
      <c r="BQ62" s="144"/>
      <c r="BR62" s="144"/>
      <c r="BS62" s="144"/>
    </row>
    <row r="63" spans="1:71" ht="18" customHeight="1">
      <c r="A63" s="10"/>
      <c r="B63" s="43"/>
      <c r="C63" s="10"/>
      <c r="D63" s="10"/>
      <c r="E63" s="10"/>
      <c r="F63" s="10"/>
      <c r="G63" s="10"/>
      <c r="H63" s="10"/>
      <c r="I63" s="10"/>
      <c r="J63" s="10"/>
      <c r="K63" s="10"/>
      <c r="L63" s="10"/>
      <c r="M63" s="10"/>
      <c r="N63" s="10"/>
      <c r="O63" s="10"/>
      <c r="P63" s="10"/>
      <c r="Q63" s="10"/>
      <c r="R63" s="10"/>
      <c r="S63" s="10"/>
      <c r="T63" s="10"/>
      <c r="U63" s="10"/>
      <c r="V63" s="9"/>
      <c r="W63" s="140"/>
      <c r="X63" s="1008" t="s">
        <v>1093</v>
      </c>
      <c r="Y63" s="1009"/>
      <c r="Z63" s="1009"/>
      <c r="AA63" s="1010"/>
      <c r="AB63" s="140"/>
      <c r="AC63" s="140"/>
      <c r="AD63" s="140"/>
      <c r="AE63" s="140"/>
      <c r="AF63" s="140"/>
      <c r="AG63" s="140"/>
      <c r="AH63" s="140"/>
      <c r="AI63" s="140"/>
      <c r="AJ63" s="140"/>
      <c r="AK63" s="140"/>
      <c r="AL63" s="140"/>
      <c r="AM63" s="140"/>
      <c r="AN63" s="140"/>
      <c r="AO63" s="140"/>
      <c r="AP63" s="140"/>
      <c r="AQ63" s="140"/>
      <c r="AR63" s="140"/>
      <c r="AS63" s="140"/>
      <c r="AW63" s="147"/>
      <c r="AX63" s="144"/>
      <c r="AY63" s="144"/>
      <c r="AZ63" s="144"/>
      <c r="BA63" s="144"/>
      <c r="BB63" s="144"/>
      <c r="BC63" s="144"/>
      <c r="BD63" s="144"/>
      <c r="BE63" s="144"/>
      <c r="BF63" s="144"/>
      <c r="BG63" s="144"/>
      <c r="BH63" s="144"/>
      <c r="BI63" s="144"/>
      <c r="BJ63" s="144"/>
      <c r="BK63" s="144"/>
      <c r="BL63" s="144"/>
      <c r="BM63" s="144"/>
      <c r="BN63" s="144"/>
      <c r="BO63" s="144"/>
      <c r="BP63" s="144"/>
      <c r="BQ63" s="144"/>
      <c r="BR63" s="144"/>
      <c r="BS63" s="144"/>
    </row>
    <row r="64" spans="1:71" ht="18" customHeight="1">
      <c r="A64" s="8" t="s">
        <v>25</v>
      </c>
      <c r="B64" s="10"/>
      <c r="C64" s="10"/>
      <c r="D64" s="10"/>
      <c r="E64" s="10"/>
      <c r="F64" s="10"/>
      <c r="G64" s="10"/>
      <c r="H64" s="9"/>
      <c r="I64" s="9"/>
      <c r="J64" s="9"/>
      <c r="K64" s="9"/>
      <c r="L64" s="9"/>
      <c r="M64" s="9"/>
      <c r="N64" s="9"/>
      <c r="O64" s="9"/>
      <c r="P64" s="9"/>
      <c r="Q64" s="9"/>
      <c r="R64" s="9"/>
      <c r="S64" s="10"/>
      <c r="T64" s="10"/>
      <c r="U64" s="10"/>
      <c r="V64" s="9"/>
      <c r="W64" s="140"/>
      <c r="X64" s="140" t="s">
        <v>1120</v>
      </c>
      <c r="Y64" s="138"/>
      <c r="Z64" s="137"/>
      <c r="AA64" s="137"/>
      <c r="AB64" s="137"/>
      <c r="AC64" s="137"/>
      <c r="AD64" s="137"/>
      <c r="AE64" s="137"/>
      <c r="AF64" s="137"/>
      <c r="AG64" s="140"/>
      <c r="AH64" s="140"/>
      <c r="AI64" s="140"/>
      <c r="AJ64" s="140"/>
      <c r="AK64" s="140"/>
      <c r="AL64" s="140"/>
      <c r="AM64" s="140"/>
      <c r="AN64" s="140"/>
      <c r="AO64" s="140"/>
      <c r="AP64" s="140"/>
      <c r="AQ64" s="140"/>
      <c r="AR64" s="140"/>
      <c r="AS64" s="140"/>
      <c r="AW64" s="145"/>
      <c r="AX64" s="144"/>
      <c r="AY64" s="144"/>
      <c r="AZ64" s="144"/>
      <c r="BA64" s="144"/>
      <c r="BB64" s="144"/>
      <c r="BC64" s="144"/>
      <c r="BD64" s="144"/>
      <c r="BE64" s="144"/>
      <c r="BF64" s="144"/>
      <c r="BG64" s="144"/>
      <c r="BH64" s="144"/>
      <c r="BI64" s="144"/>
      <c r="BJ64" s="144"/>
      <c r="BK64" s="144"/>
      <c r="BL64" s="144"/>
      <c r="BM64" s="144"/>
      <c r="BN64" s="144"/>
      <c r="BO64" s="144"/>
      <c r="BP64" s="144"/>
      <c r="BQ64" s="144"/>
      <c r="BR64" s="144"/>
      <c r="BS64" s="144"/>
    </row>
    <row r="65" spans="1:71" ht="18" customHeight="1">
      <c r="A65" s="950" t="s">
        <v>21</v>
      </c>
      <c r="B65" s="951"/>
      <c r="C65" s="44"/>
      <c r="D65" s="18" t="s">
        <v>13</v>
      </c>
      <c r="E65" s="950" t="s">
        <v>22</v>
      </c>
      <c r="F65" s="952"/>
      <c r="G65" s="952"/>
      <c r="H65" s="952"/>
      <c r="I65" s="951"/>
      <c r="J65" s="489" t="s">
        <v>1602</v>
      </c>
      <c r="K65" s="17" t="s">
        <v>1634</v>
      </c>
      <c r="L65" s="16"/>
      <c r="M65" s="16"/>
      <c r="N65" s="489" t="s">
        <v>1602</v>
      </c>
      <c r="O65" s="17" t="s">
        <v>1635</v>
      </c>
      <c r="P65" s="16"/>
      <c r="Q65" s="16"/>
      <c r="R65" s="489" t="s">
        <v>1602</v>
      </c>
      <c r="S65" s="17" t="s">
        <v>1636</v>
      </c>
      <c r="T65" s="16"/>
      <c r="U65" s="18"/>
      <c r="V65" s="9"/>
      <c r="W65" s="140"/>
      <c r="X65" s="140"/>
      <c r="Y65" s="138" t="s">
        <v>1097</v>
      </c>
      <c r="Z65" s="137"/>
      <c r="AA65" s="137"/>
      <c r="AB65" s="137"/>
      <c r="AC65" s="137"/>
      <c r="AD65" s="137"/>
      <c r="AE65" s="137"/>
      <c r="AF65" s="137"/>
      <c r="AG65" s="140"/>
      <c r="AH65" s="140"/>
      <c r="AI65" s="140"/>
      <c r="AJ65" s="140"/>
      <c r="AK65" s="140"/>
      <c r="AL65" s="140"/>
      <c r="AM65" s="140"/>
      <c r="AN65" s="140"/>
      <c r="AO65" s="140"/>
      <c r="AP65" s="140"/>
      <c r="AQ65" s="140"/>
      <c r="AR65" s="140"/>
      <c r="AS65" s="140"/>
      <c r="AW65" s="145"/>
      <c r="AX65" s="144"/>
      <c r="AY65" s="144"/>
      <c r="AZ65" s="144"/>
      <c r="BA65" s="144"/>
      <c r="BB65" s="144"/>
      <c r="BC65" s="144"/>
      <c r="BD65" s="144"/>
      <c r="BE65" s="144"/>
      <c r="BF65" s="144"/>
      <c r="BG65" s="144"/>
      <c r="BH65" s="144"/>
      <c r="BI65" s="144"/>
      <c r="BJ65" s="144"/>
      <c r="BK65" s="144"/>
      <c r="BL65" s="144"/>
      <c r="BM65" s="144"/>
      <c r="BN65" s="144"/>
      <c r="BO65" s="144"/>
      <c r="BP65" s="144"/>
      <c r="BQ65" s="144"/>
      <c r="BR65" s="144"/>
      <c r="BS65" s="144"/>
    </row>
    <row r="66" spans="1:71" ht="18" customHeight="1">
      <c r="A66" s="950" t="s">
        <v>111</v>
      </c>
      <c r="B66" s="952"/>
      <c r="C66" s="951"/>
      <c r="D66" s="16"/>
      <c r="E66" s="16"/>
      <c r="F66" s="20" t="s">
        <v>112</v>
      </c>
      <c r="G66" s="1162"/>
      <c r="H66" s="1162"/>
      <c r="I66" s="25" t="s">
        <v>15</v>
      </c>
      <c r="J66" s="25"/>
      <c r="K66" s="25"/>
      <c r="L66" s="41"/>
      <c r="M66" s="41"/>
      <c r="N66" s="194" t="s">
        <v>29</v>
      </c>
      <c r="O66" s="1162">
        <v>0</v>
      </c>
      <c r="P66" s="1162"/>
      <c r="Q66" s="25" t="s">
        <v>15</v>
      </c>
      <c r="R66" s="25"/>
      <c r="S66" s="41"/>
      <c r="T66" s="41"/>
      <c r="U66" s="42"/>
      <c r="V66" s="9"/>
      <c r="W66" s="140"/>
      <c r="X66" s="140"/>
      <c r="Y66" s="137" t="s">
        <v>1098</v>
      </c>
      <c r="Z66" s="137"/>
      <c r="AA66" s="137"/>
      <c r="AB66" s="137"/>
      <c r="AC66" s="137"/>
      <c r="AD66" s="137"/>
      <c r="AE66" s="137"/>
      <c r="AF66" s="137"/>
      <c r="AG66" s="140"/>
      <c r="AH66" s="140"/>
      <c r="AI66" s="140"/>
      <c r="AJ66" s="140"/>
      <c r="AK66" s="140"/>
      <c r="AL66" s="140"/>
      <c r="AM66" s="140"/>
      <c r="AN66" s="140"/>
      <c r="AO66" s="140"/>
      <c r="AP66" s="140"/>
      <c r="AQ66" s="140"/>
      <c r="AR66" s="140"/>
      <c r="AS66" s="140"/>
      <c r="AW66" s="147"/>
      <c r="AX66" s="148"/>
      <c r="AY66" s="148"/>
      <c r="AZ66" s="148"/>
      <c r="BA66" s="148"/>
      <c r="BB66" s="148"/>
      <c r="BC66" s="148"/>
      <c r="BD66" s="148"/>
      <c r="BE66" s="149"/>
      <c r="BF66" s="150"/>
      <c r="BG66" s="151"/>
      <c r="BH66" s="149"/>
      <c r="BI66" s="149"/>
      <c r="BJ66" s="146"/>
      <c r="BK66" s="146"/>
      <c r="BL66" s="146"/>
      <c r="BM66" s="146"/>
      <c r="BN66" s="146"/>
      <c r="BO66" s="146"/>
      <c r="BP66" s="146"/>
      <c r="BQ66" s="146"/>
      <c r="BR66" s="146"/>
      <c r="BS66" s="146"/>
    </row>
    <row r="67" spans="1:71" ht="18" customHeight="1">
      <c r="A67" s="953" t="s">
        <v>26</v>
      </c>
      <c r="B67" s="1164"/>
      <c r="C67" s="492" t="s">
        <v>1602</v>
      </c>
      <c r="D67" s="495" t="s">
        <v>1637</v>
      </c>
      <c r="E67" s="41"/>
      <c r="F67" s="41"/>
      <c r="G67" s="41"/>
      <c r="H67" s="41"/>
      <c r="I67" s="945" t="s">
        <v>28</v>
      </c>
      <c r="J67" s="946"/>
      <c r="K67" s="492" t="s">
        <v>1602</v>
      </c>
      <c r="L67" s="24" t="s">
        <v>1640</v>
      </c>
      <c r="M67" s="194"/>
      <c r="N67" s="1029" t="str">
        <f>IF(コントロール!D19=TRUE,"---","")</f>
        <v/>
      </c>
      <c r="O67" s="1029"/>
      <c r="P67" s="1029"/>
      <c r="Q67" s="493" t="s">
        <v>1602</v>
      </c>
      <c r="R67" s="24" t="s">
        <v>1641</v>
      </c>
      <c r="S67" s="24"/>
      <c r="T67" s="1030" t="str">
        <f>IF(コントロール!D19=TRUE,"---","")</f>
        <v/>
      </c>
      <c r="U67" s="1031"/>
      <c r="V67" s="9"/>
      <c r="W67" s="140"/>
      <c r="X67" s="140"/>
      <c r="Y67" s="137" t="s">
        <v>1099</v>
      </c>
      <c r="Z67" s="140"/>
      <c r="AA67" s="140"/>
      <c r="AB67" s="140"/>
      <c r="AC67" s="140"/>
      <c r="AD67" s="140"/>
      <c r="AE67" s="140"/>
      <c r="AF67" s="140"/>
      <c r="AG67" s="140"/>
      <c r="AH67" s="140"/>
      <c r="AI67" s="140"/>
      <c r="AJ67" s="140"/>
      <c r="AK67" s="140"/>
      <c r="AL67" s="140"/>
      <c r="AM67" s="140"/>
      <c r="AN67" s="140"/>
      <c r="AO67" s="140"/>
      <c r="AP67" s="140"/>
      <c r="AQ67" s="140"/>
      <c r="AR67" s="140"/>
      <c r="AS67" s="140"/>
      <c r="AW67" s="155"/>
      <c r="AX67" s="143"/>
      <c r="AY67" s="147"/>
      <c r="AZ67" s="147"/>
      <c r="BA67" s="147"/>
      <c r="BB67" s="147"/>
      <c r="BC67" s="147"/>
      <c r="BD67" s="147"/>
      <c r="BE67" s="147"/>
      <c r="BF67" s="147"/>
      <c r="BG67" s="147"/>
      <c r="BH67" s="147"/>
      <c r="BI67" s="147"/>
      <c r="BJ67" s="147"/>
      <c r="BK67" s="147"/>
      <c r="BL67" s="147"/>
      <c r="BM67" s="147"/>
      <c r="BN67" s="147"/>
      <c r="BO67" s="146"/>
      <c r="BP67" s="146"/>
      <c r="BQ67" s="146"/>
      <c r="BR67" s="146"/>
      <c r="BS67" s="146"/>
    </row>
    <row r="68" spans="1:71" ht="18" customHeight="1">
      <c r="A68" s="955"/>
      <c r="B68" s="1165"/>
      <c r="C68" s="494" t="s">
        <v>1602</v>
      </c>
      <c r="D68" s="496" t="s">
        <v>1638</v>
      </c>
      <c r="E68" s="9"/>
      <c r="F68" s="9"/>
      <c r="G68" s="9"/>
      <c r="H68" s="9"/>
      <c r="I68" s="947"/>
      <c r="J68" s="948"/>
      <c r="K68" s="12"/>
      <c r="L68" s="248" t="str">
        <f>IF(コントロール!D19=TRUE,"---","")</f>
        <v/>
      </c>
      <c r="M68" s="12" t="s">
        <v>27</v>
      </c>
      <c r="N68" s="12"/>
      <c r="O68" s="12"/>
      <c r="P68" s="12"/>
      <c r="Q68" s="12"/>
      <c r="R68" s="12"/>
      <c r="S68" s="12"/>
      <c r="T68" s="12"/>
      <c r="U68" s="39"/>
      <c r="V68" s="9"/>
      <c r="W68" s="5"/>
      <c r="X68" s="6"/>
      <c r="Y68" s="171"/>
      <c r="Z68" s="171"/>
      <c r="AA68" s="171"/>
      <c r="AB68" s="171"/>
      <c r="AC68" s="172"/>
      <c r="AD68" s="172"/>
      <c r="AE68" s="171"/>
      <c r="AF68" s="400" t="s">
        <v>131</v>
      </c>
      <c r="AG68" s="168" t="s">
        <v>695</v>
      </c>
      <c r="AH68" s="171"/>
      <c r="AI68" s="171"/>
      <c r="AJ68" s="171"/>
      <c r="AK68" s="171"/>
      <c r="AL68" s="171"/>
      <c r="AM68" s="171"/>
      <c r="AN68" s="171"/>
      <c r="AO68" s="171"/>
      <c r="AP68" s="5"/>
      <c r="AQ68" s="5"/>
      <c r="AR68" s="5"/>
      <c r="AS68" s="5"/>
      <c r="AW68" s="147"/>
      <c r="AX68" s="148"/>
      <c r="AY68" s="148"/>
      <c r="AZ68" s="148"/>
      <c r="BA68" s="148"/>
      <c r="BB68" s="148"/>
      <c r="BC68" s="148"/>
      <c r="BD68" s="148"/>
      <c r="BE68" s="147"/>
      <c r="BF68" s="147"/>
      <c r="BG68" s="147"/>
      <c r="BH68" s="145"/>
      <c r="BI68" s="145"/>
      <c r="BJ68" s="145"/>
      <c r="BK68" s="145"/>
      <c r="BL68" s="145"/>
      <c r="BM68" s="145"/>
      <c r="BN68" s="145"/>
      <c r="BO68" s="145"/>
      <c r="BP68" s="145"/>
      <c r="BQ68" s="145"/>
      <c r="BR68" s="147"/>
      <c r="BS68" s="147"/>
    </row>
    <row r="69" spans="1:71" ht="18" customHeight="1">
      <c r="A69" s="955"/>
      <c r="B69" s="1165"/>
      <c r="C69" s="491" t="s">
        <v>1602</v>
      </c>
      <c r="D69" s="496" t="s">
        <v>1639</v>
      </c>
      <c r="E69" s="9"/>
      <c r="F69" s="9"/>
      <c r="G69" s="9"/>
      <c r="H69" s="9"/>
      <c r="I69" s="947" t="str">
        <f>IF(コントロール!D19=TRUE,"--記入不要--","【記入要】")</f>
        <v>【記入要】</v>
      </c>
      <c r="J69" s="948"/>
      <c r="K69" s="12"/>
      <c r="L69" s="12"/>
      <c r="M69" s="45" t="s">
        <v>396</v>
      </c>
      <c r="N69" s="976"/>
      <c r="O69" s="976"/>
      <c r="P69" s="12"/>
      <c r="Q69" s="13" t="s">
        <v>395</v>
      </c>
      <c r="R69" s="1163" t="str">
        <f>IF(コントロール!D19=TRUE,"---","")</f>
        <v/>
      </c>
      <c r="S69" s="1163"/>
      <c r="T69" s="40" t="s">
        <v>19</v>
      </c>
      <c r="U69" s="62">
        <f>N69</f>
        <v>0</v>
      </c>
      <c r="V69" s="9"/>
      <c r="W69" s="426" t="s">
        <v>25</v>
      </c>
      <c r="X69" s="6"/>
      <c r="Y69" s="5"/>
      <c r="Z69" s="5"/>
      <c r="AA69" s="5"/>
      <c r="AB69" s="5"/>
      <c r="AC69" s="5"/>
      <c r="AD69" s="5"/>
      <c r="AE69" s="5"/>
      <c r="AF69" s="5"/>
      <c r="AG69" s="5"/>
      <c r="AH69" s="5"/>
      <c r="AI69" s="5"/>
      <c r="AJ69" s="5"/>
      <c r="AK69" s="5"/>
      <c r="AL69" s="5"/>
      <c r="AM69" s="5"/>
      <c r="AN69" s="5"/>
      <c r="AO69" s="5"/>
      <c r="AP69" s="5"/>
      <c r="AQ69" s="5"/>
      <c r="AR69" s="5"/>
      <c r="AS69" s="5"/>
      <c r="AW69" s="147"/>
      <c r="AX69" s="156"/>
      <c r="AY69" s="156"/>
      <c r="AZ69" s="156"/>
      <c r="BA69" s="156"/>
      <c r="BB69" s="156"/>
      <c r="BC69" s="156"/>
      <c r="BD69" s="156"/>
      <c r="BE69" s="156"/>
      <c r="BF69" s="156"/>
      <c r="BG69" s="156"/>
      <c r="BH69" s="156"/>
      <c r="BI69" s="156"/>
      <c r="BJ69" s="156"/>
      <c r="BK69" s="156"/>
      <c r="BL69" s="156"/>
      <c r="BM69" s="156"/>
      <c r="BN69" s="156"/>
      <c r="BO69" s="156"/>
      <c r="BP69" s="156"/>
      <c r="BQ69" s="156"/>
      <c r="BR69" s="156"/>
      <c r="BS69" s="156"/>
    </row>
    <row r="70" spans="1:71" ht="18" customHeight="1">
      <c r="A70" s="1166" t="s">
        <v>1380</v>
      </c>
      <c r="B70" s="1167"/>
      <c r="C70" s="949" t="s">
        <v>1393</v>
      </c>
      <c r="D70" s="949"/>
      <c r="E70" s="949"/>
      <c r="F70" s="949"/>
      <c r="G70" s="949"/>
      <c r="H70" s="949"/>
      <c r="I70" s="949"/>
      <c r="J70" s="949" t="s">
        <v>1400</v>
      </c>
      <c r="K70" s="949"/>
      <c r="L70" s="949"/>
      <c r="M70" s="949"/>
      <c r="N70" s="949"/>
      <c r="O70" s="949"/>
      <c r="P70" s="949"/>
      <c r="Q70" s="949"/>
      <c r="R70" s="949"/>
      <c r="S70" s="949"/>
      <c r="T70" s="949"/>
      <c r="U70" s="949"/>
      <c r="V70" s="9"/>
      <c r="W70" s="140"/>
      <c r="X70" s="977" t="s">
        <v>1379</v>
      </c>
      <c r="Y70" s="978"/>
      <c r="Z70" s="978"/>
      <c r="AA70" s="978"/>
      <c r="AB70" s="979"/>
      <c r="AC70" s="427" t="s">
        <v>1385</v>
      </c>
      <c r="AD70" s="252"/>
      <c r="AE70" s="252"/>
      <c r="AF70" s="252"/>
      <c r="AG70" s="252"/>
      <c r="AH70" s="252"/>
      <c r="AI70" s="252"/>
      <c r="AJ70" s="252"/>
      <c r="AK70" s="252"/>
      <c r="AL70" s="252"/>
      <c r="AM70" s="252"/>
      <c r="AN70" s="252"/>
      <c r="AO70" s="252"/>
      <c r="AP70" s="252"/>
      <c r="AQ70" s="252"/>
      <c r="AR70" s="252"/>
      <c r="AS70" s="140"/>
      <c r="AW70" s="147"/>
      <c r="AX70" s="156"/>
      <c r="AY70" s="156"/>
      <c r="AZ70" s="156"/>
      <c r="BA70" s="156"/>
      <c r="BB70" s="156"/>
      <c r="BC70" s="156"/>
      <c r="BD70" s="156"/>
      <c r="BE70" s="156"/>
      <c r="BF70" s="156"/>
      <c r="BG70" s="156"/>
      <c r="BH70" s="156"/>
      <c r="BI70" s="156"/>
      <c r="BJ70" s="156"/>
      <c r="BK70" s="156"/>
      <c r="BL70" s="156"/>
      <c r="BM70" s="156"/>
      <c r="BN70" s="156"/>
      <c r="BO70" s="156"/>
      <c r="BP70" s="156"/>
      <c r="BQ70" s="156"/>
      <c r="BR70" s="156"/>
      <c r="BS70" s="156"/>
    </row>
    <row r="71" spans="1:71" ht="18" customHeight="1">
      <c r="A71" s="1168"/>
      <c r="B71" s="1169"/>
      <c r="C71" s="46" t="s">
        <v>1480</v>
      </c>
      <c r="D71" s="9"/>
      <c r="E71" s="9"/>
      <c r="F71" s="9"/>
      <c r="G71" s="9"/>
      <c r="H71" s="9"/>
      <c r="I71" s="47"/>
      <c r="J71" s="494" t="s">
        <v>1602</v>
      </c>
      <c r="K71" s="12" t="s">
        <v>1645</v>
      </c>
      <c r="L71" s="9"/>
      <c r="M71" s="272"/>
      <c r="N71" s="272"/>
      <c r="O71" s="272"/>
      <c r="P71" s="272"/>
      <c r="Q71" s="272"/>
      <c r="R71" s="272"/>
      <c r="S71" s="272"/>
      <c r="T71" s="272"/>
      <c r="U71" s="273"/>
      <c r="V71" s="9"/>
      <c r="W71" s="140"/>
      <c r="X71" s="253" t="s">
        <v>1381</v>
      </c>
      <c r="Y71" s="252"/>
      <c r="Z71" s="254"/>
      <c r="AA71" s="252"/>
      <c r="AB71" s="252"/>
      <c r="AC71" s="252"/>
      <c r="AD71" s="252"/>
      <c r="AE71" s="252"/>
      <c r="AF71" s="252"/>
      <c r="AG71" s="252"/>
      <c r="AH71" s="252"/>
      <c r="AI71" s="252"/>
      <c r="AJ71" s="252"/>
      <c r="AK71" s="252"/>
      <c r="AL71" s="252"/>
      <c r="AM71" s="252"/>
      <c r="AN71" s="252"/>
      <c r="AO71" s="252"/>
      <c r="AP71" s="252"/>
      <c r="AQ71" s="252"/>
      <c r="AR71" s="252"/>
      <c r="AS71" s="140"/>
      <c r="AW71" s="147"/>
      <c r="AX71" s="146" t="s">
        <v>1111</v>
      </c>
      <c r="AY71" s="146"/>
      <c r="AZ71" s="146"/>
      <c r="BA71" s="146"/>
      <c r="BB71" s="146"/>
      <c r="BC71" s="146"/>
      <c r="BD71" s="146"/>
      <c r="BE71" s="146"/>
      <c r="BF71" s="146"/>
      <c r="BG71" s="146"/>
      <c r="BH71" s="146"/>
      <c r="BI71" s="146"/>
      <c r="BJ71" s="146"/>
      <c r="BK71" s="146"/>
      <c r="BL71" s="146"/>
      <c r="BM71" s="146"/>
      <c r="BN71" s="146"/>
      <c r="BO71" s="146"/>
      <c r="BP71" s="146"/>
      <c r="BQ71" s="146"/>
      <c r="BR71" s="146"/>
      <c r="BS71" s="146"/>
    </row>
    <row r="72" spans="1:71" ht="18" customHeight="1">
      <c r="A72" s="1168"/>
      <c r="B72" s="1169"/>
      <c r="C72" s="494" t="s">
        <v>1602</v>
      </c>
      <c r="D72" s="12" t="s">
        <v>1642</v>
      </c>
      <c r="E72" s="9"/>
      <c r="F72" s="9"/>
      <c r="G72" s="9"/>
      <c r="H72" s="9"/>
      <c r="I72" s="47"/>
      <c r="J72" s="494" t="s">
        <v>1602</v>
      </c>
      <c r="K72" s="12" t="s">
        <v>1646</v>
      </c>
      <c r="L72" s="9"/>
      <c r="M72" s="272"/>
      <c r="N72" s="272"/>
      <c r="O72" s="272"/>
      <c r="P72" s="272"/>
      <c r="Q72" s="272"/>
      <c r="R72" s="272"/>
      <c r="S72" s="272"/>
      <c r="T72" s="272"/>
      <c r="U72" s="273"/>
      <c r="V72" s="9"/>
      <c r="W72" s="140"/>
      <c r="X72" s="252"/>
      <c r="Y72" s="252" t="s">
        <v>1383</v>
      </c>
      <c r="Z72" s="256"/>
      <c r="AA72" s="255"/>
      <c r="AB72" s="255"/>
      <c r="AC72" s="252"/>
      <c r="AD72" s="252"/>
      <c r="AE72" s="252"/>
      <c r="AF72" s="252"/>
      <c r="AG72" s="252"/>
      <c r="AH72" s="252"/>
      <c r="AI72" s="252"/>
      <c r="AJ72" s="252"/>
      <c r="AK72" s="252"/>
      <c r="AL72" s="252"/>
      <c r="AM72" s="252"/>
      <c r="AN72" s="252"/>
      <c r="AO72" s="252"/>
      <c r="AP72" s="252"/>
      <c r="AQ72" s="252"/>
      <c r="AR72" s="252"/>
      <c r="AS72" s="140"/>
      <c r="AW72" s="147"/>
      <c r="AX72" s="146"/>
      <c r="AY72" s="146"/>
      <c r="AZ72" s="146"/>
      <c r="BA72" s="146"/>
      <c r="BB72" s="146"/>
      <c r="BC72" s="146"/>
      <c r="BD72" s="146"/>
      <c r="BE72" s="146"/>
      <c r="BF72" s="146"/>
      <c r="BG72" s="146"/>
      <c r="BH72" s="146"/>
      <c r="BI72" s="146"/>
      <c r="BJ72" s="146"/>
      <c r="BK72" s="146"/>
      <c r="BL72" s="146"/>
      <c r="BM72" s="146"/>
      <c r="BN72" s="146"/>
      <c r="BO72" s="146"/>
      <c r="BP72" s="146"/>
      <c r="BQ72" s="146"/>
      <c r="BR72" s="146"/>
      <c r="BS72" s="146"/>
    </row>
    <row r="73" spans="1:71" ht="18" customHeight="1">
      <c r="A73" s="1168"/>
      <c r="B73" s="1169"/>
      <c r="C73" s="494" t="s">
        <v>1602</v>
      </c>
      <c r="D73" s="12" t="s">
        <v>1643</v>
      </c>
      <c r="E73" s="274"/>
      <c r="F73" s="274"/>
      <c r="G73" s="274"/>
      <c r="H73" s="274"/>
      <c r="I73" s="278"/>
      <c r="J73" s="1036" t="s">
        <v>1408</v>
      </c>
      <c r="K73" s="1012" t="s">
        <v>1481</v>
      </c>
      <c r="L73" s="1012"/>
      <c r="M73" s="1012"/>
      <c r="N73" s="1012"/>
      <c r="O73" s="1012"/>
      <c r="P73" s="1012"/>
      <c r="Q73" s="1012"/>
      <c r="R73" s="1012"/>
      <c r="S73" s="1012"/>
      <c r="T73" s="1012"/>
      <c r="U73" s="277"/>
      <c r="V73" s="9"/>
      <c r="W73" s="5"/>
      <c r="X73" s="253" t="s">
        <v>1382</v>
      </c>
      <c r="Y73" s="256"/>
      <c r="Z73" s="256"/>
      <c r="AA73" s="256"/>
      <c r="AB73" s="256"/>
      <c r="AC73" s="256"/>
      <c r="AD73" s="257"/>
      <c r="AE73" s="257"/>
      <c r="AF73" s="257"/>
      <c r="AG73" s="257"/>
      <c r="AH73" s="257"/>
      <c r="AI73" s="257"/>
      <c r="AJ73" s="257"/>
      <c r="AK73" s="257"/>
      <c r="AL73" s="257"/>
      <c r="AM73" s="257"/>
      <c r="AN73" s="257"/>
      <c r="AO73" s="257"/>
      <c r="AP73" s="257"/>
      <c r="AQ73" s="257"/>
      <c r="AR73" s="257"/>
      <c r="AS73" s="140"/>
      <c r="AW73" s="147"/>
      <c r="AX73" s="146"/>
      <c r="AY73" s="146"/>
      <c r="AZ73" s="146"/>
      <c r="BA73" s="146"/>
      <c r="BB73" s="146"/>
      <c r="BC73" s="146"/>
      <c r="BD73" s="146"/>
      <c r="BE73" s="146"/>
      <c r="BF73" s="146"/>
      <c r="BG73" s="146"/>
      <c r="BH73" s="146"/>
      <c r="BI73" s="146"/>
      <c r="BJ73" s="146"/>
      <c r="BK73" s="146"/>
      <c r="BL73" s="146"/>
      <c r="BM73" s="146"/>
      <c r="BN73" s="146"/>
      <c r="BO73" s="146"/>
      <c r="BP73" s="146"/>
      <c r="BQ73" s="146"/>
      <c r="BR73" s="146"/>
      <c r="BS73" s="146"/>
    </row>
    <row r="74" spans="1:71" ht="18" customHeight="1">
      <c r="A74" s="1168"/>
      <c r="B74" s="1169"/>
      <c r="C74" s="494" t="s">
        <v>1602</v>
      </c>
      <c r="D74" s="207" t="s">
        <v>1644</v>
      </c>
      <c r="E74" s="270"/>
      <c r="F74" s="270"/>
      <c r="G74" s="270"/>
      <c r="H74" s="270"/>
      <c r="I74" s="277"/>
      <c r="J74" s="1036"/>
      <c r="K74" s="1012"/>
      <c r="L74" s="1012"/>
      <c r="M74" s="1012"/>
      <c r="N74" s="1012"/>
      <c r="O74" s="1012"/>
      <c r="P74" s="1012"/>
      <c r="Q74" s="1012"/>
      <c r="R74" s="1012"/>
      <c r="S74" s="1012"/>
      <c r="T74" s="1012"/>
      <c r="U74" s="277"/>
      <c r="V74" s="9"/>
      <c r="W74" s="5"/>
      <c r="X74" s="252"/>
      <c r="Y74" s="981" t="s">
        <v>1592</v>
      </c>
      <c r="Z74" s="981"/>
      <c r="AA74" s="981"/>
      <c r="AB74" s="981"/>
      <c r="AC74" s="981"/>
      <c r="AD74" s="981"/>
      <c r="AE74" s="981"/>
      <c r="AF74" s="981"/>
      <c r="AG74" s="981"/>
      <c r="AH74" s="981"/>
      <c r="AI74" s="981"/>
      <c r="AJ74" s="981"/>
      <c r="AK74" s="981"/>
      <c r="AL74" s="981"/>
      <c r="AM74" s="981"/>
      <c r="AN74" s="981"/>
      <c r="AO74" s="981"/>
      <c r="AP74" s="981"/>
      <c r="AQ74" s="981"/>
      <c r="AR74" s="257"/>
      <c r="AS74" s="5"/>
      <c r="AW74" s="147"/>
      <c r="AX74" s="146"/>
      <c r="AY74" s="146"/>
      <c r="AZ74" s="146"/>
      <c r="BA74" s="146"/>
      <c r="BB74" s="146"/>
      <c r="BC74" s="146"/>
      <c r="BD74" s="146"/>
      <c r="BE74" s="146"/>
      <c r="BF74" s="146"/>
      <c r="BG74" s="146"/>
      <c r="BH74" s="146"/>
      <c r="BI74" s="146"/>
      <c r="BJ74" s="146"/>
      <c r="BK74" s="146"/>
      <c r="BL74" s="146"/>
      <c r="BM74" s="146"/>
      <c r="BN74" s="146"/>
      <c r="BO74" s="146"/>
      <c r="BP74" s="146"/>
      <c r="BQ74" s="146"/>
      <c r="BR74" s="146"/>
      <c r="BS74" s="146"/>
    </row>
    <row r="75" spans="1:71" ht="18" customHeight="1">
      <c r="A75" s="1168"/>
      <c r="B75" s="1169"/>
      <c r="C75" s="203"/>
      <c r="D75" s="70"/>
      <c r="E75" s="70"/>
      <c r="F75" s="70"/>
      <c r="G75" s="70"/>
      <c r="H75" s="70"/>
      <c r="I75" s="71"/>
      <c r="J75" s="1037"/>
      <c r="K75" s="1013"/>
      <c r="L75" s="1013"/>
      <c r="M75" s="1013"/>
      <c r="N75" s="1013"/>
      <c r="O75" s="1013"/>
      <c r="P75" s="1013"/>
      <c r="Q75" s="1013"/>
      <c r="R75" s="1013"/>
      <c r="S75" s="1013"/>
      <c r="T75" s="1013"/>
      <c r="U75" s="279"/>
      <c r="V75" s="9"/>
      <c r="W75" s="5"/>
      <c r="X75" s="258"/>
      <c r="Y75" s="981"/>
      <c r="Z75" s="981"/>
      <c r="AA75" s="981"/>
      <c r="AB75" s="981"/>
      <c r="AC75" s="981"/>
      <c r="AD75" s="981"/>
      <c r="AE75" s="981"/>
      <c r="AF75" s="981"/>
      <c r="AG75" s="981"/>
      <c r="AH75" s="981"/>
      <c r="AI75" s="981"/>
      <c r="AJ75" s="981"/>
      <c r="AK75" s="981"/>
      <c r="AL75" s="981"/>
      <c r="AM75" s="981"/>
      <c r="AN75" s="981"/>
      <c r="AO75" s="981"/>
      <c r="AP75" s="981"/>
      <c r="AQ75" s="981"/>
      <c r="AR75" s="257"/>
      <c r="AS75" s="5"/>
      <c r="AU75" s="4"/>
      <c r="AV75" s="4"/>
      <c r="AW75" s="147"/>
      <c r="AX75" s="146"/>
      <c r="AY75" s="146"/>
      <c r="AZ75" s="146"/>
      <c r="BA75" s="146"/>
      <c r="BB75" s="146"/>
      <c r="BC75" s="146"/>
      <c r="BD75" s="146"/>
      <c r="BE75" s="146"/>
      <c r="BF75" s="146"/>
      <c r="BG75" s="146"/>
      <c r="BH75" s="146"/>
      <c r="BI75" s="146"/>
      <c r="BJ75" s="146"/>
      <c r="BK75" s="146"/>
      <c r="BL75" s="146"/>
      <c r="BM75" s="146"/>
      <c r="BN75" s="146"/>
      <c r="BO75" s="146"/>
      <c r="BP75" s="146"/>
      <c r="BQ75" s="146"/>
      <c r="BR75" s="146"/>
      <c r="BS75" s="146"/>
    </row>
    <row r="76" spans="1:71" ht="18" customHeight="1">
      <c r="A76" s="1168"/>
      <c r="B76" s="1169"/>
      <c r="C76" s="935" t="s">
        <v>1461</v>
      </c>
      <c r="D76" s="936"/>
      <c r="E76" s="936"/>
      <c r="F76" s="937"/>
      <c r="G76" s="285" t="str">
        <f>+'23年3月改正NEXI使用欄'!X23&amp;'23年3月改正NEXI使用欄'!X100</f>
        <v>未選択の項目があります</v>
      </c>
      <c r="H76" s="286"/>
      <c r="I76" s="286"/>
      <c r="J76" s="286"/>
      <c r="K76" s="286"/>
      <c r="L76" s="286"/>
      <c r="M76" s="286"/>
      <c r="N76" s="286"/>
      <c r="O76" s="286"/>
      <c r="P76" s="286"/>
      <c r="Q76" s="286"/>
      <c r="R76" s="286"/>
      <c r="S76" s="286"/>
      <c r="T76" s="286"/>
      <c r="U76" s="287"/>
      <c r="V76" s="9"/>
      <c r="W76" s="5"/>
      <c r="X76" s="258"/>
      <c r="Y76" s="981"/>
      <c r="Z76" s="981"/>
      <c r="AA76" s="981"/>
      <c r="AB76" s="981"/>
      <c r="AC76" s="981"/>
      <c r="AD76" s="981"/>
      <c r="AE76" s="981"/>
      <c r="AF76" s="981"/>
      <c r="AG76" s="981"/>
      <c r="AH76" s="981"/>
      <c r="AI76" s="981"/>
      <c r="AJ76" s="981"/>
      <c r="AK76" s="981"/>
      <c r="AL76" s="981"/>
      <c r="AM76" s="981"/>
      <c r="AN76" s="981"/>
      <c r="AO76" s="981"/>
      <c r="AP76" s="981"/>
      <c r="AQ76" s="981"/>
      <c r="AR76" s="257"/>
      <c r="AS76" s="5"/>
      <c r="AU76" s="4"/>
      <c r="AV76" s="4"/>
      <c r="AW76" s="147"/>
      <c r="AX76" s="146"/>
      <c r="AY76" s="146"/>
      <c r="AZ76" s="146"/>
      <c r="BA76" s="146"/>
      <c r="BB76" s="146"/>
      <c r="BC76" s="146"/>
      <c r="BD76" s="146"/>
      <c r="BE76" s="146"/>
      <c r="BF76" s="146"/>
      <c r="BG76" s="146"/>
      <c r="BH76" s="146"/>
      <c r="BI76" s="146"/>
      <c r="BJ76" s="146"/>
      <c r="BK76" s="146"/>
      <c r="BL76" s="146"/>
      <c r="BM76" s="146"/>
      <c r="BN76" s="146"/>
      <c r="BO76" s="146"/>
      <c r="BP76" s="146"/>
      <c r="BQ76" s="146"/>
      <c r="BR76" s="146"/>
      <c r="BS76" s="146"/>
    </row>
    <row r="77" spans="1:71" ht="18" customHeight="1">
      <c r="A77" s="1168"/>
      <c r="B77" s="1169"/>
      <c r="C77" s="63" t="s">
        <v>1409</v>
      </c>
      <c r="D77" s="269"/>
      <c r="E77" s="269"/>
      <c r="F77" s="269"/>
      <c r="G77" s="269"/>
      <c r="H77" s="269"/>
      <c r="I77" s="269"/>
      <c r="J77" s="269"/>
      <c r="K77" s="275"/>
      <c r="L77" s="269"/>
      <c r="M77" s="269"/>
      <c r="N77" s="269"/>
      <c r="O77" s="269"/>
      <c r="P77" s="269"/>
      <c r="Q77" s="269"/>
      <c r="R77" s="269"/>
      <c r="S77" s="269"/>
      <c r="T77" s="269"/>
      <c r="U77" s="276"/>
      <c r="V77" s="9"/>
      <c r="W77" s="5"/>
      <c r="X77" s="258"/>
      <c r="Y77" s="981"/>
      <c r="Z77" s="981"/>
      <c r="AA77" s="981"/>
      <c r="AB77" s="981"/>
      <c r="AC77" s="981"/>
      <c r="AD77" s="981"/>
      <c r="AE77" s="981"/>
      <c r="AF77" s="981"/>
      <c r="AG77" s="981"/>
      <c r="AH77" s="981"/>
      <c r="AI77" s="981"/>
      <c r="AJ77" s="981"/>
      <c r="AK77" s="981"/>
      <c r="AL77" s="981"/>
      <c r="AM77" s="981"/>
      <c r="AN77" s="981"/>
      <c r="AO77" s="981"/>
      <c r="AP77" s="981"/>
      <c r="AQ77" s="981"/>
      <c r="AR77" s="257"/>
      <c r="AS77" s="5"/>
      <c r="AU77" s="4"/>
      <c r="AV77" s="4"/>
      <c r="AW77" s="147"/>
      <c r="AX77" s="146"/>
      <c r="AY77" s="146"/>
      <c r="AZ77" s="146"/>
      <c r="BA77" s="146"/>
      <c r="BB77" s="146"/>
      <c r="BC77" s="146"/>
      <c r="BD77" s="146"/>
      <c r="BE77" s="146"/>
      <c r="BF77" s="146"/>
      <c r="BG77" s="146"/>
      <c r="BH77" s="146"/>
      <c r="BI77" s="146"/>
      <c r="BJ77" s="146"/>
      <c r="BK77" s="146"/>
      <c r="BL77" s="146"/>
      <c r="BM77" s="146"/>
      <c r="BN77" s="146"/>
      <c r="BO77" s="146"/>
      <c r="BP77" s="146"/>
      <c r="BQ77" s="146"/>
      <c r="BR77" s="146"/>
      <c r="BS77" s="146"/>
    </row>
    <row r="78" spans="1:71" ht="18" customHeight="1">
      <c r="A78" s="1168"/>
      <c r="B78" s="1169"/>
      <c r="C78" s="46"/>
      <c r="D78" s="13"/>
      <c r="E78" s="12"/>
      <c r="F78" s="12"/>
      <c r="G78" s="12"/>
      <c r="H78" s="13"/>
      <c r="I78" s="13" t="s">
        <v>1411</v>
      </c>
      <c r="J78" s="1025" t="s">
        <v>1591</v>
      </c>
      <c r="K78" s="1025"/>
      <c r="L78" s="1025"/>
      <c r="M78" s="12"/>
      <c r="N78" s="12"/>
      <c r="O78" s="12"/>
      <c r="Q78" s="13" t="s">
        <v>1401</v>
      </c>
      <c r="R78" s="1025" t="s">
        <v>1487</v>
      </c>
      <c r="S78" s="1025"/>
      <c r="T78" s="1025"/>
      <c r="U78" s="47"/>
      <c r="V78" s="9"/>
      <c r="W78" s="5"/>
      <c r="X78" s="253"/>
      <c r="Y78" s="981"/>
      <c r="Z78" s="981"/>
      <c r="AA78" s="981"/>
      <c r="AB78" s="981"/>
      <c r="AC78" s="981"/>
      <c r="AD78" s="981"/>
      <c r="AE78" s="981"/>
      <c r="AF78" s="981"/>
      <c r="AG78" s="981"/>
      <c r="AH78" s="981"/>
      <c r="AI78" s="981"/>
      <c r="AJ78" s="981"/>
      <c r="AK78" s="981"/>
      <c r="AL78" s="981"/>
      <c r="AM78" s="981"/>
      <c r="AN78" s="981"/>
      <c r="AO78" s="981"/>
      <c r="AP78" s="981"/>
      <c r="AQ78" s="981"/>
      <c r="AR78" s="428"/>
      <c r="AS78" s="5"/>
      <c r="AW78" s="147"/>
      <c r="AX78" s="146"/>
      <c r="AY78" s="146"/>
      <c r="AZ78" s="146"/>
      <c r="BA78" s="146"/>
      <c r="BB78" s="146"/>
      <c r="BC78" s="146"/>
      <c r="BD78" s="146"/>
      <c r="BE78" s="146"/>
      <c r="BF78" s="146"/>
      <c r="BG78" s="146"/>
      <c r="BH78" s="146"/>
      <c r="BI78" s="146"/>
      <c r="BJ78" s="146"/>
      <c r="BK78" s="146"/>
      <c r="BL78" s="146"/>
      <c r="BM78" s="146"/>
      <c r="BN78" s="146"/>
      <c r="BO78" s="146"/>
      <c r="BP78" s="146"/>
      <c r="BQ78" s="146"/>
      <c r="BR78" s="146"/>
      <c r="BS78" s="146"/>
    </row>
    <row r="79" spans="1:71" ht="18" customHeight="1">
      <c r="A79" s="1168"/>
      <c r="B79" s="1169"/>
      <c r="C79" s="34"/>
      <c r="D79" s="283" t="str">
        <f>+'23年3月改正NEXI使用欄'!X28</f>
        <v>　</v>
      </c>
      <c r="E79" s="70"/>
      <c r="F79" s="70"/>
      <c r="G79" s="70"/>
      <c r="H79" s="70"/>
      <c r="I79" s="280"/>
      <c r="J79" s="280"/>
      <c r="K79" s="280"/>
      <c r="L79" s="280"/>
      <c r="M79" s="281"/>
      <c r="N79" s="281"/>
      <c r="O79" s="281"/>
      <c r="P79" s="281"/>
      <c r="Q79" s="70"/>
      <c r="R79" s="70"/>
      <c r="S79" s="70"/>
      <c r="T79" s="70"/>
      <c r="U79" s="282"/>
      <c r="V79" s="9"/>
      <c r="W79" s="140"/>
      <c r="X79" s="253" t="s">
        <v>1384</v>
      </c>
      <c r="Y79" s="290"/>
      <c r="Z79" s="290"/>
      <c r="AA79" s="290"/>
      <c r="AB79" s="290"/>
      <c r="AC79" s="290"/>
      <c r="AD79" s="290"/>
      <c r="AE79" s="290"/>
      <c r="AF79" s="290"/>
      <c r="AG79" s="290"/>
      <c r="AH79" s="290"/>
      <c r="AI79" s="290"/>
      <c r="AJ79" s="290"/>
      <c r="AK79" s="290"/>
      <c r="AL79" s="290"/>
      <c r="AM79" s="290"/>
      <c r="AN79" s="290"/>
      <c r="AO79" s="290"/>
      <c r="AP79" s="290"/>
      <c r="AQ79" s="290"/>
      <c r="AR79" s="428"/>
      <c r="AS79" s="5"/>
      <c r="AW79" s="147"/>
      <c r="AX79" s="146"/>
      <c r="AY79" s="146"/>
      <c r="AZ79" s="146"/>
      <c r="BA79" s="146"/>
      <c r="BB79" s="146"/>
      <c r="BC79" s="146"/>
      <c r="BD79" s="146"/>
      <c r="BE79" s="146"/>
      <c r="BF79" s="146"/>
      <c r="BG79" s="146"/>
      <c r="BH79" s="146"/>
      <c r="BI79" s="146"/>
      <c r="BJ79" s="146"/>
      <c r="BK79" s="146"/>
      <c r="BL79" s="146"/>
      <c r="BM79" s="146"/>
      <c r="BN79" s="146"/>
      <c r="BO79" s="146"/>
      <c r="BP79" s="146"/>
      <c r="BQ79" s="146"/>
      <c r="BR79" s="146"/>
      <c r="BS79" s="146"/>
    </row>
    <row r="80" spans="1:71" ht="18" customHeight="1">
      <c r="A80" s="950" t="s">
        <v>1038</v>
      </c>
      <c r="B80" s="951"/>
      <c r="C80" s="491" t="s">
        <v>1602</v>
      </c>
      <c r="D80" s="36" t="s">
        <v>1647</v>
      </c>
      <c r="E80" s="70"/>
      <c r="F80" s="70"/>
      <c r="G80" s="491" t="s">
        <v>1602</v>
      </c>
      <c r="H80" s="36" t="s">
        <v>1648</v>
      </c>
      <c r="I80" s="70"/>
      <c r="J80" s="70"/>
      <c r="K80" s="70"/>
      <c r="L80" s="70"/>
      <c r="M80" s="70"/>
      <c r="N80" s="70"/>
      <c r="O80" s="70"/>
      <c r="P80" s="491" t="s">
        <v>1602</v>
      </c>
      <c r="Q80" s="473" t="s">
        <v>1607</v>
      </c>
      <c r="R80" s="20" t="s">
        <v>1613</v>
      </c>
      <c r="S80" s="982"/>
      <c r="T80" s="983"/>
      <c r="U80" s="497" t="s">
        <v>1649</v>
      </c>
      <c r="V80" s="9"/>
      <c r="W80" s="5"/>
      <c r="X80" s="253"/>
      <c r="Y80" s="259" t="s">
        <v>1593</v>
      </c>
      <c r="Z80" s="261"/>
      <c r="AA80" s="261"/>
      <c r="AB80" s="261"/>
      <c r="AC80" s="261"/>
      <c r="AD80" s="261"/>
      <c r="AE80" s="261"/>
      <c r="AF80" s="261"/>
      <c r="AG80" s="261"/>
      <c r="AH80" s="261"/>
      <c r="AI80" s="261"/>
      <c r="AJ80" s="261"/>
      <c r="AK80" s="261"/>
      <c r="AL80" s="261"/>
      <c r="AM80" s="429"/>
      <c r="AN80" s="429"/>
      <c r="AO80" s="429"/>
      <c r="AP80" s="256"/>
      <c r="AQ80" s="256"/>
      <c r="AR80" s="256"/>
      <c r="AS80" s="5"/>
      <c r="AW80" s="147"/>
      <c r="AX80" s="157"/>
      <c r="AY80" s="157"/>
      <c r="AZ80" s="157"/>
      <c r="BA80" s="158"/>
      <c r="BB80" s="157"/>
      <c r="BC80" s="157"/>
      <c r="BD80" s="157"/>
      <c r="BE80" s="157"/>
      <c r="BF80" s="157"/>
      <c r="BG80" s="157"/>
      <c r="BH80" s="157"/>
      <c r="BI80" s="157"/>
      <c r="BJ80" s="157"/>
      <c r="BK80" s="157"/>
      <c r="BL80" s="157"/>
      <c r="BM80" s="157"/>
      <c r="BN80" s="157"/>
      <c r="BO80" s="157"/>
      <c r="BP80" s="157"/>
      <c r="BQ80" s="157"/>
      <c r="BR80" s="157"/>
      <c r="BS80" s="157"/>
    </row>
    <row r="81" spans="1:71" ht="18" customHeight="1">
      <c r="A81" s="9"/>
      <c r="B81" s="9"/>
      <c r="C81" s="284"/>
      <c r="D81" s="284"/>
      <c r="E81" s="9"/>
      <c r="F81" s="284"/>
      <c r="G81" s="13"/>
      <c r="H81" s="9"/>
      <c r="I81" s="13"/>
      <c r="J81" s="12"/>
      <c r="K81" s="12"/>
      <c r="L81" s="12"/>
      <c r="M81" s="41"/>
      <c r="N81" s="269"/>
      <c r="O81" s="269"/>
      <c r="P81" s="269"/>
      <c r="Q81" s="269"/>
      <c r="R81" s="269"/>
      <c r="S81" s="269"/>
      <c r="T81" s="269"/>
      <c r="U81" s="269"/>
      <c r="V81" s="270"/>
      <c r="W81" s="430"/>
      <c r="X81" s="253"/>
      <c r="Y81" s="431" t="s">
        <v>1395</v>
      </c>
      <c r="Z81" s="432"/>
      <c r="AA81" s="433"/>
      <c r="AB81" s="433"/>
      <c r="AC81" s="433"/>
      <c r="AD81" s="433"/>
      <c r="AE81" s="433"/>
      <c r="AF81" s="433"/>
      <c r="AG81" s="434"/>
      <c r="AH81" s="433"/>
      <c r="AI81" s="433"/>
      <c r="AJ81" s="433"/>
      <c r="AK81" s="433"/>
      <c r="AL81" s="256"/>
      <c r="AM81" s="256"/>
      <c r="AN81" s="256"/>
      <c r="AO81" s="256"/>
      <c r="AP81" s="256"/>
      <c r="AQ81" s="256"/>
      <c r="AR81" s="256"/>
      <c r="AS81" s="5"/>
      <c r="AW81" s="147"/>
      <c r="AX81" s="146"/>
      <c r="AY81" s="146"/>
      <c r="AZ81" s="146"/>
      <c r="BA81" s="146"/>
      <c r="BB81" s="146"/>
      <c r="BC81" s="146"/>
      <c r="BD81" s="146"/>
      <c r="BE81" s="146"/>
      <c r="BF81" s="146"/>
      <c r="BG81" s="146"/>
      <c r="BH81" s="146"/>
      <c r="BI81" s="146"/>
      <c r="BJ81" s="146"/>
      <c r="BK81" s="146"/>
      <c r="BL81" s="146"/>
      <c r="BM81" s="146"/>
      <c r="BN81" s="146"/>
      <c r="BO81" s="146"/>
      <c r="BP81" s="146"/>
      <c r="BQ81" s="146"/>
      <c r="BR81" s="146"/>
      <c r="BS81" s="157"/>
    </row>
    <row r="82" spans="1:71" ht="18" customHeight="1">
      <c r="A82" s="8" t="s">
        <v>1039</v>
      </c>
      <c r="B82" s="9"/>
      <c r="C82" s="9"/>
      <c r="D82" s="9"/>
      <c r="E82" s="9"/>
      <c r="F82" s="9"/>
      <c r="G82" s="9"/>
      <c r="H82" s="9"/>
      <c r="I82" s="9"/>
      <c r="J82" s="9"/>
      <c r="K82" s="9"/>
      <c r="L82" s="9"/>
      <c r="M82" s="9"/>
      <c r="N82" s="271"/>
      <c r="O82" s="271"/>
      <c r="P82" s="271"/>
      <c r="Q82" s="271"/>
      <c r="R82" s="271"/>
      <c r="S82" s="271"/>
      <c r="T82" s="271"/>
      <c r="U82" s="271"/>
      <c r="V82" s="270"/>
      <c r="W82" s="430"/>
      <c r="X82" s="252"/>
      <c r="Y82" s="252"/>
      <c r="Z82" s="253" t="s">
        <v>1396</v>
      </c>
      <c r="AA82" s="257"/>
      <c r="AB82" s="252"/>
      <c r="AC82" s="252"/>
      <c r="AD82" s="252"/>
      <c r="AE82" s="252"/>
      <c r="AF82" s="252"/>
      <c r="AG82" s="252"/>
      <c r="AH82" s="252"/>
      <c r="AI82" s="252"/>
      <c r="AJ82" s="252"/>
      <c r="AK82" s="252"/>
      <c r="AL82" s="252"/>
      <c r="AM82" s="252"/>
      <c r="AN82" s="252"/>
      <c r="AO82" s="252"/>
      <c r="AP82" s="252"/>
      <c r="AQ82" s="252"/>
      <c r="AR82" s="252"/>
      <c r="AS82" s="5"/>
      <c r="AW82" s="147"/>
      <c r="AX82" s="146"/>
      <c r="AY82" s="146"/>
      <c r="AZ82" s="146"/>
      <c r="BA82" s="146"/>
      <c r="BB82" s="146"/>
      <c r="BC82" s="146"/>
      <c r="BD82" s="146"/>
      <c r="BE82" s="146"/>
      <c r="BF82" s="146"/>
      <c r="BG82" s="146"/>
      <c r="BH82" s="146"/>
      <c r="BI82" s="146"/>
      <c r="BJ82" s="146"/>
      <c r="BK82" s="146"/>
      <c r="BL82" s="146"/>
      <c r="BM82" s="146"/>
      <c r="BN82" s="146"/>
      <c r="BO82" s="146"/>
      <c r="BP82" s="146"/>
      <c r="BQ82" s="146"/>
      <c r="BR82" s="146"/>
      <c r="BS82" s="157"/>
    </row>
    <row r="83" spans="1:71" ht="18" customHeight="1">
      <c r="A83" s="950" t="s">
        <v>531</v>
      </c>
      <c r="B83" s="952"/>
      <c r="C83" s="942" t="s">
        <v>1042</v>
      </c>
      <c r="D83" s="943"/>
      <c r="E83" s="943"/>
      <c r="F83" s="943"/>
      <c r="G83" s="944"/>
      <c r="H83" s="490" t="s">
        <v>1602</v>
      </c>
      <c r="I83" s="17" t="s">
        <v>1631</v>
      </c>
      <c r="J83" s="489" t="s">
        <v>1602</v>
      </c>
      <c r="K83" s="17" t="s">
        <v>1650</v>
      </c>
      <c r="L83" s="17"/>
      <c r="M83" s="20"/>
      <c r="N83" s="20"/>
      <c r="O83" s="500" t="s">
        <v>1613</v>
      </c>
      <c r="P83" s="984"/>
      <c r="Q83" s="985"/>
      <c r="R83" s="985"/>
      <c r="S83" s="985"/>
      <c r="T83" s="985"/>
      <c r="U83" s="21" t="s">
        <v>5</v>
      </c>
      <c r="V83" s="49"/>
      <c r="W83" s="5"/>
      <c r="X83" s="258"/>
      <c r="Y83" s="253"/>
      <c r="Z83" s="263" t="s">
        <v>1031</v>
      </c>
      <c r="AA83" s="252" t="s">
        <v>1594</v>
      </c>
      <c r="AB83" s="257"/>
      <c r="AC83" s="257"/>
      <c r="AD83" s="257"/>
      <c r="AE83" s="257"/>
      <c r="AF83" s="257"/>
      <c r="AG83" s="257"/>
      <c r="AH83" s="257"/>
      <c r="AI83" s="257"/>
      <c r="AJ83" s="257"/>
      <c r="AK83" s="257"/>
      <c r="AL83" s="257"/>
      <c r="AM83" s="257"/>
      <c r="AN83" s="257"/>
      <c r="AO83" s="257"/>
      <c r="AP83" s="257"/>
      <c r="AQ83" s="257"/>
      <c r="AR83" s="257"/>
      <c r="AS83" s="5"/>
      <c r="AW83" s="147"/>
      <c r="AX83" s="146"/>
      <c r="AY83" s="146"/>
      <c r="AZ83" s="146"/>
      <c r="BA83" s="146"/>
      <c r="BB83" s="146"/>
      <c r="BC83" s="146"/>
      <c r="BD83" s="146"/>
      <c r="BE83" s="146"/>
      <c r="BF83" s="146"/>
      <c r="BG83" s="146"/>
      <c r="BH83" s="146"/>
      <c r="BI83" s="146"/>
      <c r="BJ83" s="146"/>
      <c r="BK83" s="146"/>
      <c r="BL83" s="146"/>
      <c r="BM83" s="146"/>
      <c r="BN83" s="146"/>
      <c r="BO83" s="146"/>
      <c r="BP83" s="146"/>
      <c r="BQ83" s="146"/>
      <c r="BR83" s="146"/>
      <c r="BS83" s="157"/>
    </row>
    <row r="84" spans="1:71" ht="18" customHeight="1">
      <c r="A84" s="950" t="s">
        <v>532</v>
      </c>
      <c r="B84" s="952"/>
      <c r="C84" s="942" t="s">
        <v>30</v>
      </c>
      <c r="D84" s="943"/>
      <c r="E84" s="943"/>
      <c r="F84" s="943"/>
      <c r="G84" s="944"/>
      <c r="H84" s="490" t="s">
        <v>1602</v>
      </c>
      <c r="I84" s="17" t="s">
        <v>1631</v>
      </c>
      <c r="J84" s="489" t="s">
        <v>1602</v>
      </c>
      <c r="K84" s="17" t="s">
        <v>1651</v>
      </c>
      <c r="L84" s="17"/>
      <c r="M84" s="17"/>
      <c r="N84" s="17"/>
      <c r="O84" s="20"/>
      <c r="P84" s="16"/>
      <c r="Q84" s="16"/>
      <c r="R84" s="16"/>
      <c r="S84" s="16"/>
      <c r="T84" s="17"/>
      <c r="U84" s="120"/>
      <c r="V84" s="49"/>
      <c r="W84" s="5"/>
      <c r="X84" s="253"/>
      <c r="Y84" s="266"/>
      <c r="Z84" s="267" t="s">
        <v>1388</v>
      </c>
      <c r="AA84" s="918" t="s">
        <v>1665</v>
      </c>
      <c r="AB84" s="266"/>
      <c r="AC84" s="266"/>
      <c r="AD84" s="266"/>
      <c r="AE84" s="266"/>
      <c r="AF84" s="266"/>
      <c r="AG84" s="266"/>
      <c r="AH84" s="266"/>
      <c r="AI84" s="266"/>
      <c r="AJ84" s="266"/>
      <c r="AK84" s="266"/>
      <c r="AL84" s="266"/>
      <c r="AM84" s="266"/>
      <c r="AN84" s="266"/>
      <c r="AO84" s="266"/>
      <c r="AP84" s="266"/>
      <c r="AQ84" s="266"/>
      <c r="AR84" s="257"/>
      <c r="AS84" s="5"/>
      <c r="AW84" s="147"/>
      <c r="AX84" s="146"/>
      <c r="AY84" s="146"/>
      <c r="AZ84" s="146"/>
      <c r="BA84" s="146"/>
      <c r="BB84" s="146"/>
      <c r="BC84" s="146"/>
      <c r="BD84" s="146"/>
      <c r="BE84" s="146"/>
      <c r="BF84" s="146"/>
      <c r="BG84" s="146"/>
      <c r="BH84" s="146"/>
      <c r="BI84" s="146"/>
      <c r="BJ84" s="146"/>
      <c r="BK84" s="146"/>
      <c r="BL84" s="146"/>
      <c r="BM84" s="146"/>
      <c r="BN84" s="146"/>
      <c r="BO84" s="146"/>
      <c r="BP84" s="146"/>
      <c r="BQ84" s="146"/>
      <c r="BR84" s="146"/>
      <c r="BS84" s="146"/>
    </row>
    <row r="85" spans="1:71" ht="18" customHeight="1">
      <c r="A85" s="953" t="s">
        <v>31</v>
      </c>
      <c r="B85" s="954"/>
      <c r="C85" s="959" t="s">
        <v>1040</v>
      </c>
      <c r="D85" s="960"/>
      <c r="E85" s="960"/>
      <c r="F85" s="960"/>
      <c r="G85" s="961"/>
      <c r="H85" s="494" t="s">
        <v>1602</v>
      </c>
      <c r="I85" s="24" t="s">
        <v>1631</v>
      </c>
      <c r="J85" s="493" t="s">
        <v>1602</v>
      </c>
      <c r="K85" s="24" t="s">
        <v>1652</v>
      </c>
      <c r="L85" s="41"/>
      <c r="M85" s="194"/>
      <c r="N85" s="194"/>
      <c r="O85" s="24"/>
      <c r="P85" s="24"/>
      <c r="Q85" s="24"/>
      <c r="R85" s="24"/>
      <c r="S85" s="24"/>
      <c r="T85" s="24"/>
      <c r="U85" s="42"/>
      <c r="V85" s="49"/>
      <c r="W85" s="5"/>
      <c r="X85" s="252"/>
      <c r="Y85" s="252"/>
      <c r="Z85" s="253" t="s">
        <v>1397</v>
      </c>
      <c r="AA85" s="252"/>
      <c r="AB85" s="252"/>
      <c r="AC85" s="252"/>
      <c r="AD85" s="252"/>
      <c r="AE85" s="252"/>
      <c r="AF85" s="252"/>
      <c r="AG85" s="252"/>
      <c r="AH85" s="252"/>
      <c r="AI85" s="252"/>
      <c r="AJ85" s="252"/>
      <c r="AK85" s="252"/>
      <c r="AL85" s="252"/>
      <c r="AM85" s="252"/>
      <c r="AN85" s="252"/>
      <c r="AO85" s="252"/>
      <c r="AP85" s="252"/>
      <c r="AQ85" s="252"/>
      <c r="AR85" s="257"/>
      <c r="AS85" s="6"/>
      <c r="AW85" s="147"/>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row>
    <row r="86" spans="1:71" ht="18" customHeight="1">
      <c r="A86" s="955"/>
      <c r="B86" s="956"/>
      <c r="C86" s="327"/>
      <c r="D86" s="328"/>
      <c r="E86" s="288"/>
      <c r="F86" s="288"/>
      <c r="G86" s="329"/>
      <c r="H86" s="34"/>
      <c r="I86" s="37" t="s">
        <v>1043</v>
      </c>
      <c r="J86" s="962" t="s">
        <v>1486</v>
      </c>
      <c r="K86" s="962"/>
      <c r="L86" s="962"/>
      <c r="M86" s="962"/>
      <c r="N86" s="962"/>
      <c r="O86" s="962"/>
      <c r="P86" s="36"/>
      <c r="Q86" s="70"/>
      <c r="R86" s="37" t="str">
        <f>IF(J86="右記証券を統合/本証券が統合先証券","被統合証券番号：","統合先証券番号：")</f>
        <v>統合先証券番号：</v>
      </c>
      <c r="S86" s="1034" t="s">
        <v>1012</v>
      </c>
      <c r="T86" s="1034"/>
      <c r="U86" s="1035"/>
      <c r="V86" s="49"/>
      <c r="W86" s="5"/>
      <c r="X86" s="258"/>
      <c r="Y86" s="435"/>
      <c r="Z86" s="263" t="s">
        <v>1031</v>
      </c>
      <c r="AA86" s="252" t="s">
        <v>1386</v>
      </c>
      <c r="AB86" s="252"/>
      <c r="AC86" s="252"/>
      <c r="AD86" s="252"/>
      <c r="AE86" s="252"/>
      <c r="AF86" s="252"/>
      <c r="AG86" s="252"/>
      <c r="AH86" s="252"/>
      <c r="AI86" s="252"/>
      <c r="AJ86" s="252"/>
      <c r="AK86" s="252"/>
      <c r="AL86" s="252"/>
      <c r="AM86" s="252"/>
      <c r="AN86" s="252"/>
      <c r="AO86" s="252"/>
      <c r="AP86" s="252"/>
      <c r="AQ86" s="252"/>
      <c r="AR86" s="257"/>
      <c r="AS86" s="6"/>
      <c r="AW86" s="147"/>
      <c r="AX86" s="161"/>
      <c r="AY86" s="161"/>
      <c r="AZ86" s="161"/>
      <c r="BA86" s="161"/>
      <c r="BB86" s="161"/>
      <c r="BC86" s="161"/>
      <c r="BD86" s="161"/>
      <c r="BE86" s="161"/>
      <c r="BF86" s="161"/>
      <c r="BG86" s="161"/>
      <c r="BH86" s="161"/>
      <c r="BI86" s="161"/>
      <c r="BJ86" s="161"/>
      <c r="BK86" s="161"/>
      <c r="BL86" s="161"/>
      <c r="BM86" s="161"/>
      <c r="BN86" s="161"/>
      <c r="BO86" s="161"/>
      <c r="BP86" s="161"/>
      <c r="BQ86" s="161"/>
      <c r="BR86" s="161"/>
      <c r="BS86" s="147"/>
    </row>
    <row r="87" spans="1:71" ht="18" customHeight="1">
      <c r="A87" s="957"/>
      <c r="B87" s="958"/>
      <c r="C87" s="942" t="s">
        <v>1041</v>
      </c>
      <c r="D87" s="943"/>
      <c r="E87" s="943"/>
      <c r="F87" s="943"/>
      <c r="G87" s="944"/>
      <c r="H87" s="490" t="s">
        <v>1602</v>
      </c>
      <c r="I87" s="17" t="s">
        <v>1631</v>
      </c>
      <c r="J87" s="489" t="s">
        <v>1602</v>
      </c>
      <c r="K87" s="17" t="s">
        <v>1664</v>
      </c>
      <c r="L87" s="17"/>
      <c r="M87" s="20"/>
      <c r="N87" s="17"/>
      <c r="O87" s="20"/>
      <c r="P87" s="20"/>
      <c r="Q87" s="16"/>
      <c r="R87" s="16"/>
      <c r="S87" s="16"/>
      <c r="T87" s="17"/>
      <c r="U87" s="120"/>
      <c r="V87" s="49"/>
      <c r="W87" s="5"/>
      <c r="X87" s="252"/>
      <c r="Y87" s="266"/>
      <c r="Z87" s="267" t="s">
        <v>1388</v>
      </c>
      <c r="AA87" s="266" t="s">
        <v>1666</v>
      </c>
      <c r="AB87" s="266"/>
      <c r="AC87" s="266"/>
      <c r="AD87" s="266"/>
      <c r="AE87" s="266"/>
      <c r="AF87" s="266"/>
      <c r="AG87" s="266"/>
      <c r="AH87" s="266"/>
      <c r="AI87" s="266"/>
      <c r="AJ87" s="266"/>
      <c r="AK87" s="266"/>
      <c r="AL87" s="266"/>
      <c r="AM87" s="266"/>
      <c r="AN87" s="266"/>
      <c r="AO87" s="266"/>
      <c r="AP87" s="266"/>
      <c r="AQ87" s="266"/>
      <c r="AR87" s="257"/>
      <c r="AS87" s="6"/>
      <c r="AW87" s="147"/>
      <c r="AX87" s="161"/>
      <c r="AY87" s="161"/>
      <c r="AZ87" s="161"/>
      <c r="BA87" s="161"/>
      <c r="BB87" s="161"/>
      <c r="BC87" s="161"/>
      <c r="BD87" s="161"/>
      <c r="BE87" s="161"/>
      <c r="BF87" s="161"/>
      <c r="BG87" s="161"/>
      <c r="BH87" s="161"/>
      <c r="BI87" s="161"/>
      <c r="BJ87" s="161"/>
      <c r="BK87" s="161"/>
      <c r="BL87" s="161"/>
      <c r="BM87" s="161"/>
      <c r="BN87" s="161"/>
      <c r="BO87" s="161"/>
      <c r="BP87" s="161"/>
      <c r="BQ87" s="161"/>
      <c r="BR87" s="161"/>
      <c r="BS87" s="147"/>
    </row>
    <row r="88" spans="1:71" ht="18" customHeight="1">
      <c r="A88" s="49"/>
      <c r="B88" s="49"/>
      <c r="C88" s="49"/>
      <c r="D88" s="49"/>
      <c r="E88" s="49"/>
      <c r="F88" s="49"/>
      <c r="G88" s="49"/>
      <c r="H88" s="49"/>
      <c r="I88" s="49"/>
      <c r="J88" s="49"/>
      <c r="K88" s="49"/>
      <c r="L88" s="49"/>
      <c r="M88" s="49"/>
      <c r="N88" s="49"/>
      <c r="O88" s="49"/>
      <c r="P88" s="49"/>
      <c r="Q88" s="49"/>
      <c r="R88" s="49"/>
      <c r="S88" s="49"/>
      <c r="T88" s="49"/>
      <c r="U88" s="49"/>
      <c r="V88" s="49"/>
      <c r="W88" s="5"/>
      <c r="X88" s="253"/>
      <c r="Y88" s="256"/>
      <c r="Z88" s="253"/>
      <c r="AA88" s="252"/>
      <c r="AB88" s="252"/>
      <c r="AC88" s="252"/>
      <c r="AD88" s="252"/>
      <c r="AE88" s="252"/>
      <c r="AF88" s="257"/>
      <c r="AG88" s="257"/>
      <c r="AH88" s="257"/>
      <c r="AI88" s="257"/>
      <c r="AJ88" s="257"/>
      <c r="AK88" s="257"/>
      <c r="AL88" s="257"/>
      <c r="AM88" s="257"/>
      <c r="AN88" s="257"/>
      <c r="AO88" s="257"/>
      <c r="AP88" s="257"/>
      <c r="AQ88" s="257"/>
      <c r="AR88" s="257"/>
      <c r="AS88" s="140"/>
      <c r="AW88" s="147"/>
      <c r="AX88" s="159"/>
      <c r="AY88" s="161"/>
      <c r="AZ88" s="161"/>
      <c r="BA88" s="161"/>
      <c r="BB88" s="161"/>
      <c r="BC88" s="161"/>
      <c r="BD88" s="161"/>
      <c r="BE88" s="161"/>
      <c r="BF88" s="161"/>
      <c r="BG88" s="161"/>
      <c r="BH88" s="161"/>
      <c r="BI88" s="161"/>
      <c r="BJ88" s="161"/>
      <c r="BK88" s="161"/>
      <c r="BL88" s="161"/>
      <c r="BM88" s="161"/>
      <c r="BN88" s="161"/>
      <c r="BO88" s="161"/>
      <c r="BP88" s="161"/>
      <c r="BQ88" s="161"/>
      <c r="BR88" s="161"/>
      <c r="BS88" s="147"/>
    </row>
    <row r="89" spans="1:71" ht="18" customHeight="1">
      <c r="A89" s="50" t="s">
        <v>1374</v>
      </c>
      <c r="B89" s="49"/>
      <c r="C89" s="49"/>
      <c r="D89" s="49"/>
      <c r="E89" s="49"/>
      <c r="F89" s="49"/>
      <c r="G89" s="49"/>
      <c r="H89" s="49"/>
      <c r="I89" s="49"/>
      <c r="J89" s="49"/>
      <c r="K89" s="49"/>
      <c r="L89" s="49"/>
      <c r="M89" s="49"/>
      <c r="N89" s="49"/>
      <c r="O89" s="250" t="str">
        <f>IF(ISBLANK(D91),"","※ 再投資先企業てん補申請書（様式25）も提出してください")</f>
        <v/>
      </c>
      <c r="P89" s="49"/>
      <c r="Q89" s="49"/>
      <c r="R89" s="49"/>
      <c r="S89" s="49"/>
      <c r="T89" s="49"/>
      <c r="U89" s="49"/>
      <c r="V89" s="49"/>
      <c r="W89" s="5"/>
      <c r="X89" s="262"/>
      <c r="Y89" s="431" t="s">
        <v>1387</v>
      </c>
      <c r="Z89" s="432"/>
      <c r="AA89" s="432"/>
      <c r="AB89" s="432"/>
      <c r="AC89" s="432"/>
      <c r="AD89" s="432"/>
      <c r="AE89" s="432"/>
      <c r="AF89" s="432"/>
      <c r="AG89" s="432"/>
      <c r="AH89" s="432"/>
      <c r="AI89" s="432"/>
      <c r="AJ89" s="432"/>
      <c r="AK89" s="432"/>
      <c r="AL89" s="262"/>
      <c r="AM89" s="252"/>
      <c r="AN89" s="252"/>
      <c r="AO89" s="252"/>
      <c r="AP89" s="252"/>
      <c r="AQ89" s="252"/>
      <c r="AR89" s="252"/>
      <c r="AS89" s="140"/>
      <c r="AW89" s="147"/>
      <c r="AX89" s="161"/>
      <c r="AY89" s="161"/>
      <c r="AZ89" s="161"/>
      <c r="BA89" s="161"/>
      <c r="BB89" s="161"/>
      <c r="BC89" s="161"/>
      <c r="BD89" s="161"/>
      <c r="BE89" s="161"/>
      <c r="BF89" s="161"/>
      <c r="BG89" s="161"/>
      <c r="BH89" s="161"/>
      <c r="BI89" s="161"/>
      <c r="BJ89" s="161"/>
      <c r="BK89" s="161"/>
      <c r="BL89" s="161"/>
      <c r="BM89" s="161"/>
      <c r="BN89" s="161"/>
      <c r="BO89" s="161"/>
      <c r="BP89" s="161"/>
      <c r="BQ89" s="161"/>
      <c r="BR89" s="161"/>
      <c r="BS89" s="147"/>
    </row>
    <row r="90" spans="1:71" ht="18" customHeight="1">
      <c r="A90" s="963" t="s">
        <v>1046</v>
      </c>
      <c r="B90" s="964"/>
      <c r="C90" s="965"/>
      <c r="D90" s="63"/>
      <c r="E90" s="24"/>
      <c r="F90" s="194" t="s">
        <v>18</v>
      </c>
      <c r="G90" s="990" t="s">
        <v>533</v>
      </c>
      <c r="H90" s="990"/>
      <c r="I90" s="990"/>
      <c r="J90" s="24" t="s">
        <v>5</v>
      </c>
      <c r="K90" s="246"/>
      <c r="L90" s="25"/>
      <c r="M90" s="25"/>
      <c r="N90" s="24"/>
      <c r="O90" s="24"/>
      <c r="P90" s="24"/>
      <c r="Q90" s="25"/>
      <c r="R90" s="25"/>
      <c r="S90" s="25"/>
      <c r="T90" s="25"/>
      <c r="U90" s="26"/>
      <c r="V90" s="49"/>
      <c r="W90" s="5"/>
      <c r="X90" s="252"/>
      <c r="Y90" s="257"/>
      <c r="Z90" s="253" t="s">
        <v>1398</v>
      </c>
      <c r="AA90" s="252"/>
      <c r="AB90" s="252"/>
      <c r="AC90" s="252"/>
      <c r="AD90" s="252"/>
      <c r="AE90" s="252"/>
      <c r="AF90" s="252"/>
      <c r="AG90" s="252"/>
      <c r="AH90" s="252"/>
      <c r="AI90" s="252"/>
      <c r="AJ90" s="252"/>
      <c r="AK90" s="252"/>
      <c r="AL90" s="252"/>
      <c r="AM90" s="252"/>
      <c r="AN90" s="252"/>
      <c r="AO90" s="252"/>
      <c r="AP90" s="252"/>
      <c r="AQ90" s="252"/>
      <c r="AR90" s="252"/>
      <c r="AS90" s="140"/>
      <c r="AW90" s="147"/>
      <c r="AX90" s="161"/>
      <c r="AY90" s="161"/>
      <c r="AZ90" s="161"/>
      <c r="BA90" s="161"/>
      <c r="BB90" s="161"/>
      <c r="BC90" s="161"/>
      <c r="BD90" s="161"/>
      <c r="BE90" s="161"/>
      <c r="BF90" s="161"/>
      <c r="BG90" s="161"/>
      <c r="BH90" s="161"/>
      <c r="BI90" s="161"/>
      <c r="BJ90" s="161"/>
      <c r="BK90" s="161"/>
      <c r="BL90" s="161"/>
      <c r="BM90" s="161"/>
      <c r="BN90" s="161"/>
      <c r="BO90" s="161"/>
      <c r="BP90" s="161"/>
      <c r="BQ90" s="161"/>
      <c r="BR90" s="161"/>
      <c r="BS90" s="147"/>
    </row>
    <row r="91" spans="1:71" ht="18" customHeight="1">
      <c r="A91" s="122"/>
      <c r="B91" s="123"/>
      <c r="C91" s="124" t="s">
        <v>1047</v>
      </c>
      <c r="D91" s="968"/>
      <c r="E91" s="969"/>
      <c r="F91" s="969"/>
      <c r="G91" s="969"/>
      <c r="H91" s="969"/>
      <c r="I91" s="969"/>
      <c r="J91" s="969"/>
      <c r="K91" s="969"/>
      <c r="L91" s="969"/>
      <c r="M91" s="969"/>
      <c r="N91" s="969"/>
      <c r="O91" s="969"/>
      <c r="P91" s="969"/>
      <c r="Q91" s="969"/>
      <c r="R91" s="969"/>
      <c r="S91" s="969"/>
      <c r="T91" s="969"/>
      <c r="U91" s="970"/>
      <c r="V91" s="49"/>
      <c r="W91" s="5"/>
      <c r="X91" s="252"/>
      <c r="Y91" s="256"/>
      <c r="Z91" s="263" t="s">
        <v>1031</v>
      </c>
      <c r="AA91" s="252" t="s">
        <v>1595</v>
      </c>
      <c r="AB91" s="252"/>
      <c r="AC91" s="252"/>
      <c r="AD91" s="252"/>
      <c r="AE91" s="252"/>
      <c r="AF91" s="252"/>
      <c r="AG91" s="252"/>
      <c r="AH91" s="252"/>
      <c r="AI91" s="252"/>
      <c r="AJ91" s="252"/>
      <c r="AK91" s="252"/>
      <c r="AL91" s="252"/>
      <c r="AM91" s="256"/>
      <c r="AN91" s="256"/>
      <c r="AO91" s="252"/>
      <c r="AP91" s="252"/>
      <c r="AQ91" s="252"/>
      <c r="AR91" s="252"/>
      <c r="AS91" s="223"/>
      <c r="AW91" s="147"/>
      <c r="AX91" s="160"/>
      <c r="AY91" s="161"/>
      <c r="AZ91" s="161"/>
      <c r="BA91" s="161"/>
      <c r="BB91" s="161"/>
      <c r="BC91" s="161"/>
      <c r="BD91" s="161"/>
      <c r="BE91" s="161"/>
      <c r="BF91" s="161"/>
      <c r="BG91" s="161"/>
      <c r="BH91" s="161"/>
      <c r="BI91" s="161"/>
      <c r="BJ91" s="161"/>
      <c r="BK91" s="161"/>
      <c r="BL91" s="161"/>
      <c r="BM91" s="161"/>
      <c r="BN91" s="161"/>
      <c r="BO91" s="161"/>
      <c r="BP91" s="161"/>
      <c r="BQ91" s="161"/>
      <c r="BR91" s="161"/>
      <c r="BS91" s="147"/>
    </row>
    <row r="92" spans="1:71" ht="18" customHeight="1">
      <c r="A92" s="932" t="s">
        <v>17</v>
      </c>
      <c r="B92" s="933"/>
      <c r="C92" s="934"/>
      <c r="D92" s="971"/>
      <c r="E92" s="972"/>
      <c r="F92" s="972"/>
      <c r="G92" s="972"/>
      <c r="H92" s="972"/>
      <c r="I92" s="972"/>
      <c r="J92" s="972"/>
      <c r="K92" s="972"/>
      <c r="L92" s="972"/>
      <c r="M92" s="972"/>
      <c r="N92" s="972"/>
      <c r="O92" s="972"/>
      <c r="P92" s="972"/>
      <c r="Q92" s="972"/>
      <c r="R92" s="972"/>
      <c r="S92" s="972"/>
      <c r="T92" s="972"/>
      <c r="U92" s="973"/>
      <c r="V92" s="49"/>
      <c r="W92" s="5"/>
      <c r="X92" s="258"/>
      <c r="Y92" s="257"/>
      <c r="Z92" s="263" t="s">
        <v>1031</v>
      </c>
      <c r="AA92" s="252" t="s">
        <v>1596</v>
      </c>
      <c r="AB92" s="256"/>
      <c r="AC92" s="256"/>
      <c r="AD92" s="256"/>
      <c r="AE92" s="256"/>
      <c r="AF92" s="256"/>
      <c r="AG92" s="256"/>
      <c r="AH92" s="256"/>
      <c r="AI92" s="256"/>
      <c r="AJ92" s="256"/>
      <c r="AK92" s="256"/>
      <c r="AL92" s="256"/>
      <c r="AM92" s="257"/>
      <c r="AN92" s="257"/>
      <c r="AO92" s="256"/>
      <c r="AP92" s="252"/>
      <c r="AQ92" s="252"/>
      <c r="AR92" s="252"/>
      <c r="AS92" s="223"/>
      <c r="AW92" s="147"/>
      <c r="AX92" s="161"/>
      <c r="AY92" s="160"/>
      <c r="AZ92" s="160"/>
      <c r="BA92" s="160"/>
      <c r="BB92" s="160"/>
      <c r="BC92" s="160"/>
      <c r="BD92" s="160"/>
      <c r="BE92" s="160"/>
      <c r="BF92" s="160"/>
      <c r="BG92" s="160"/>
      <c r="BH92" s="160"/>
      <c r="BI92" s="160"/>
      <c r="BJ92" s="161"/>
      <c r="BK92" s="161"/>
      <c r="BL92" s="161"/>
      <c r="BM92" s="161"/>
      <c r="BN92" s="161"/>
      <c r="BO92" s="161"/>
      <c r="BP92" s="161"/>
      <c r="BQ92" s="161"/>
      <c r="BR92" s="161"/>
      <c r="BS92" s="161"/>
    </row>
    <row r="93" spans="1:71" ht="18" customHeight="1">
      <c r="A93" s="963" t="s">
        <v>1048</v>
      </c>
      <c r="B93" s="964"/>
      <c r="C93" s="965"/>
      <c r="D93" s="63"/>
      <c r="E93" s="24"/>
      <c r="F93" s="194" t="s">
        <v>18</v>
      </c>
      <c r="G93" s="990" t="s">
        <v>533</v>
      </c>
      <c r="H93" s="990"/>
      <c r="I93" s="990"/>
      <c r="J93" s="24" t="s">
        <v>5</v>
      </c>
      <c r="K93" s="24"/>
      <c r="L93" s="25"/>
      <c r="M93" s="25"/>
      <c r="N93" s="24"/>
      <c r="O93" s="24"/>
      <c r="P93" s="24"/>
      <c r="Q93" s="25"/>
      <c r="R93" s="25"/>
      <c r="S93" s="25"/>
      <c r="T93" s="25"/>
      <c r="U93" s="26"/>
      <c r="V93" s="49"/>
      <c r="W93" s="5"/>
      <c r="X93" s="258"/>
      <c r="Y93" s="268"/>
      <c r="Z93" s="267" t="s">
        <v>1388</v>
      </c>
      <c r="AA93" s="266" t="s">
        <v>1597</v>
      </c>
      <c r="AB93" s="266"/>
      <c r="AC93" s="266"/>
      <c r="AD93" s="266"/>
      <c r="AE93" s="266"/>
      <c r="AF93" s="266"/>
      <c r="AG93" s="266"/>
      <c r="AH93" s="266"/>
      <c r="AI93" s="266"/>
      <c r="AJ93" s="266"/>
      <c r="AK93" s="266"/>
      <c r="AL93" s="266"/>
      <c r="AM93" s="266"/>
      <c r="AN93" s="266"/>
      <c r="AO93" s="266"/>
      <c r="AP93" s="266"/>
      <c r="AQ93" s="266"/>
      <c r="AR93" s="252"/>
      <c r="AS93" s="223"/>
      <c r="AW93" s="147"/>
      <c r="AX93" s="160"/>
      <c r="AY93" s="160"/>
      <c r="AZ93" s="160"/>
      <c r="BA93" s="160"/>
      <c r="BB93" s="160"/>
      <c r="BC93" s="160"/>
      <c r="BD93" s="160"/>
      <c r="BE93" s="160"/>
      <c r="BF93" s="160"/>
      <c r="BG93" s="160"/>
      <c r="BH93" s="160"/>
      <c r="BI93" s="160"/>
      <c r="BJ93" s="161"/>
      <c r="BK93" s="161"/>
      <c r="BL93" s="161"/>
      <c r="BM93" s="161"/>
      <c r="BN93" s="161"/>
      <c r="BO93" s="161"/>
      <c r="BP93" s="161"/>
      <c r="BQ93" s="161"/>
      <c r="BR93" s="161"/>
      <c r="BS93" s="161"/>
    </row>
    <row r="94" spans="1:71" ht="18" customHeight="1">
      <c r="A94" s="122"/>
      <c r="B94" s="123"/>
      <c r="C94" s="124" t="s">
        <v>1047</v>
      </c>
      <c r="D94" s="968"/>
      <c r="E94" s="969"/>
      <c r="F94" s="969"/>
      <c r="G94" s="969"/>
      <c r="H94" s="969"/>
      <c r="I94" s="969"/>
      <c r="J94" s="969"/>
      <c r="K94" s="969"/>
      <c r="L94" s="969"/>
      <c r="M94" s="969"/>
      <c r="N94" s="969"/>
      <c r="O94" s="969"/>
      <c r="P94" s="969"/>
      <c r="Q94" s="969"/>
      <c r="R94" s="969"/>
      <c r="S94" s="969"/>
      <c r="T94" s="969"/>
      <c r="U94" s="970"/>
      <c r="V94" s="49"/>
      <c r="W94" s="5"/>
      <c r="X94" s="252"/>
      <c r="Y94" s="257"/>
      <c r="Z94" s="257"/>
      <c r="AA94" s="257"/>
      <c r="AB94" s="257"/>
      <c r="AC94" s="257"/>
      <c r="AD94" s="257"/>
      <c r="AE94" s="252"/>
      <c r="AF94" s="252"/>
      <c r="AG94" s="252"/>
      <c r="AH94" s="252"/>
      <c r="AI94" s="252"/>
      <c r="AJ94" s="252"/>
      <c r="AK94" s="252"/>
      <c r="AL94" s="252"/>
      <c r="AM94" s="252"/>
      <c r="AN94" s="252"/>
      <c r="AO94" s="252"/>
      <c r="AP94" s="252"/>
      <c r="AQ94" s="252"/>
      <c r="AR94" s="252"/>
      <c r="AS94" s="223"/>
      <c r="AW94" s="147"/>
      <c r="AX94" s="143"/>
      <c r="AY94" s="143"/>
      <c r="AZ94" s="143"/>
      <c r="BA94" s="143"/>
      <c r="BB94" s="143"/>
      <c r="BC94" s="143"/>
      <c r="BD94" s="143"/>
      <c r="BE94" s="143"/>
      <c r="BF94" s="143"/>
      <c r="BG94" s="143"/>
      <c r="BH94" s="143"/>
      <c r="BI94" s="143"/>
      <c r="BJ94" s="143"/>
      <c r="BK94" s="143"/>
      <c r="BL94" s="143"/>
      <c r="BM94" s="143"/>
      <c r="BN94" s="143"/>
      <c r="BO94" s="143"/>
      <c r="BP94" s="143"/>
      <c r="BQ94" s="143"/>
      <c r="BR94" s="143"/>
      <c r="BS94" s="161"/>
    </row>
    <row r="95" spans="1:71" ht="18" customHeight="1">
      <c r="A95" s="932" t="s">
        <v>17</v>
      </c>
      <c r="B95" s="933"/>
      <c r="C95" s="934"/>
      <c r="D95" s="971"/>
      <c r="E95" s="972"/>
      <c r="F95" s="972"/>
      <c r="G95" s="972"/>
      <c r="H95" s="972"/>
      <c r="I95" s="972"/>
      <c r="J95" s="972"/>
      <c r="K95" s="972"/>
      <c r="L95" s="972"/>
      <c r="M95" s="972"/>
      <c r="N95" s="972"/>
      <c r="O95" s="972"/>
      <c r="P95" s="972"/>
      <c r="Q95" s="972"/>
      <c r="R95" s="972"/>
      <c r="S95" s="972"/>
      <c r="T95" s="972"/>
      <c r="U95" s="973"/>
      <c r="V95" s="49"/>
      <c r="W95" s="5"/>
      <c r="X95" s="252"/>
      <c r="Y95" s="436" t="s">
        <v>1598</v>
      </c>
      <c r="Z95" s="437"/>
      <c r="AA95" s="438"/>
      <c r="AB95" s="438"/>
      <c r="AC95" s="438"/>
      <c r="AD95" s="438"/>
      <c r="AE95" s="438"/>
      <c r="AF95" s="438"/>
      <c r="AG95" s="438"/>
      <c r="AH95" s="438"/>
      <c r="AI95" s="438"/>
      <c r="AJ95" s="438"/>
      <c r="AK95" s="438"/>
      <c r="AL95" s="438"/>
      <c r="AM95" s="438"/>
      <c r="AN95" s="438"/>
      <c r="AO95" s="438"/>
      <c r="AP95" s="438"/>
      <c r="AQ95" s="439"/>
      <c r="AR95" s="252"/>
      <c r="AS95" s="223"/>
      <c r="AW95" s="147"/>
      <c r="AX95" s="143"/>
      <c r="AY95" s="143"/>
      <c r="AZ95" s="143"/>
      <c r="BA95" s="143"/>
      <c r="BB95" s="143"/>
      <c r="BC95" s="143"/>
      <c r="BD95" s="143"/>
      <c r="BE95" s="143"/>
      <c r="BF95" s="143"/>
      <c r="BG95" s="143"/>
      <c r="BH95" s="143"/>
      <c r="BI95" s="143"/>
      <c r="BJ95" s="143"/>
      <c r="BK95" s="143"/>
      <c r="BL95" s="143"/>
      <c r="BM95" s="143"/>
      <c r="BN95" s="143"/>
      <c r="BO95" s="143"/>
      <c r="BP95" s="143"/>
      <c r="BQ95" s="143"/>
      <c r="BR95" s="143"/>
      <c r="BS95" s="161"/>
    </row>
    <row r="96" spans="1:71" ht="18" customHeight="1">
      <c r="A96" s="50" t="s">
        <v>4</v>
      </c>
      <c r="B96" s="52"/>
      <c r="C96" s="52"/>
      <c r="D96" s="52"/>
      <c r="E96" s="52"/>
      <c r="F96" s="52"/>
      <c r="G96" s="52"/>
      <c r="H96" s="52"/>
      <c r="I96" s="52"/>
      <c r="J96" s="52"/>
      <c r="K96" s="52"/>
      <c r="L96" s="52"/>
      <c r="M96" s="52"/>
      <c r="N96" s="52"/>
      <c r="O96" s="52"/>
      <c r="P96" s="52"/>
      <c r="Q96" s="52"/>
      <c r="R96" s="52"/>
      <c r="S96" s="52"/>
      <c r="T96" s="52"/>
      <c r="U96" s="52"/>
      <c r="V96" s="49"/>
      <c r="W96" s="5"/>
      <c r="X96" s="252"/>
      <c r="Y96" s="440"/>
      <c r="Z96" s="263" t="s">
        <v>1031</v>
      </c>
      <c r="AA96" s="252" t="s">
        <v>1599</v>
      </c>
      <c r="AB96" s="252"/>
      <c r="AC96" s="252"/>
      <c r="AD96" s="252"/>
      <c r="AE96" s="257"/>
      <c r="AF96" s="257"/>
      <c r="AG96" s="257"/>
      <c r="AH96" s="257"/>
      <c r="AI96" s="257"/>
      <c r="AJ96" s="257"/>
      <c r="AK96" s="257"/>
      <c r="AL96" s="257"/>
      <c r="AM96" s="252"/>
      <c r="AN96" s="252"/>
      <c r="AO96" s="252"/>
      <c r="AP96" s="252"/>
      <c r="AQ96" s="441"/>
      <c r="AR96" s="252"/>
      <c r="AS96" s="223"/>
      <c r="AW96" s="147"/>
      <c r="AX96" s="143"/>
      <c r="AY96" s="143"/>
      <c r="AZ96" s="143"/>
      <c r="BA96" s="143"/>
      <c r="BB96" s="143"/>
      <c r="BC96" s="143"/>
      <c r="BD96" s="143"/>
      <c r="BE96" s="143"/>
      <c r="BF96" s="143"/>
      <c r="BG96" s="143"/>
      <c r="BH96" s="143"/>
      <c r="BI96" s="143"/>
      <c r="BJ96" s="143"/>
      <c r="BK96" s="143"/>
      <c r="BL96" s="143"/>
      <c r="BM96" s="143"/>
      <c r="BN96" s="143"/>
      <c r="BO96" s="143"/>
      <c r="BP96" s="143"/>
      <c r="BQ96" s="143"/>
      <c r="BR96" s="143"/>
      <c r="BS96" s="161"/>
    </row>
    <row r="97" spans="1:71" ht="18" customHeight="1">
      <c r="A97" s="52"/>
      <c r="B97" s="49"/>
      <c r="C97" s="49"/>
      <c r="D97" s="49"/>
      <c r="E97" s="49"/>
      <c r="F97" s="49"/>
      <c r="G97" s="49"/>
      <c r="H97" s="49"/>
      <c r="I97" s="49"/>
      <c r="J97" s="49"/>
      <c r="K97" s="49"/>
      <c r="L97" s="49"/>
      <c r="M97" s="49"/>
      <c r="N97" s="49"/>
      <c r="O97" s="49"/>
      <c r="P97" s="49"/>
      <c r="Q97" s="49"/>
      <c r="R97" s="49"/>
      <c r="S97" s="49"/>
      <c r="T97" s="49"/>
      <c r="U97" s="49"/>
      <c r="V97" s="49"/>
      <c r="W97" s="5"/>
      <c r="X97" s="258"/>
      <c r="Y97" s="442"/>
      <c r="Z97" s="443"/>
      <c r="AA97" s="444" t="s">
        <v>1600</v>
      </c>
      <c r="AB97" s="445"/>
      <c r="AC97" s="445"/>
      <c r="AD97" s="445"/>
      <c r="AE97" s="445"/>
      <c r="AF97" s="445"/>
      <c r="AG97" s="445"/>
      <c r="AH97" s="445"/>
      <c r="AI97" s="445"/>
      <c r="AJ97" s="445"/>
      <c r="AK97" s="445"/>
      <c r="AL97" s="445"/>
      <c r="AM97" s="445"/>
      <c r="AN97" s="445"/>
      <c r="AO97" s="445"/>
      <c r="AP97" s="445"/>
      <c r="AQ97" s="446"/>
      <c r="AR97" s="252"/>
      <c r="AS97" s="223"/>
      <c r="AW97" s="147"/>
      <c r="AX97" s="143"/>
      <c r="AY97" s="143"/>
      <c r="AZ97" s="143"/>
      <c r="BA97" s="143"/>
      <c r="BB97" s="143"/>
      <c r="BC97" s="143"/>
      <c r="BD97" s="143"/>
      <c r="BE97" s="143"/>
      <c r="BF97" s="143"/>
      <c r="BG97" s="143"/>
      <c r="BH97" s="143"/>
      <c r="BI97" s="143"/>
      <c r="BJ97" s="143"/>
      <c r="BK97" s="143"/>
      <c r="BL97" s="143"/>
      <c r="BM97" s="143"/>
      <c r="BN97" s="143"/>
      <c r="BO97" s="143"/>
      <c r="BP97" s="143"/>
      <c r="BQ97" s="143"/>
      <c r="BR97" s="143"/>
      <c r="BS97" s="161"/>
    </row>
    <row r="98" spans="1:71" ht="18" customHeight="1">
      <c r="A98" s="50" t="s">
        <v>1170</v>
      </c>
      <c r="B98" s="49"/>
      <c r="C98" s="49"/>
      <c r="D98" s="49"/>
      <c r="E98" s="49"/>
      <c r="F98" s="49"/>
      <c r="G98" s="49"/>
      <c r="H98" s="49"/>
      <c r="I98" s="49"/>
      <c r="J98" s="49"/>
      <c r="K98" s="49"/>
      <c r="L98" s="49"/>
      <c r="M98" s="49"/>
      <c r="N98" s="49"/>
      <c r="O98" s="49"/>
      <c r="P98" s="49"/>
      <c r="Q98" s="49"/>
      <c r="R98" s="49"/>
      <c r="S98" s="49"/>
      <c r="T98" s="49"/>
      <c r="U98" s="49"/>
      <c r="V98" s="49"/>
      <c r="W98" s="5"/>
      <c r="X98" s="258"/>
      <c r="Y98" s="257"/>
      <c r="Z98" s="257"/>
      <c r="AA98" s="257"/>
      <c r="AB98" s="257"/>
      <c r="AC98" s="257"/>
      <c r="AD98" s="257"/>
      <c r="AE98" s="257"/>
      <c r="AF98" s="257"/>
      <c r="AG98" s="257"/>
      <c r="AH98" s="257"/>
      <c r="AI98" s="257"/>
      <c r="AJ98" s="257"/>
      <c r="AK98" s="257"/>
      <c r="AL98" s="257"/>
      <c r="AM98" s="257"/>
      <c r="AN98" s="257"/>
      <c r="AO98" s="257"/>
      <c r="AP98" s="257"/>
      <c r="AQ98" s="257"/>
      <c r="AR98" s="257"/>
      <c r="AS98" s="5"/>
      <c r="AW98" s="147"/>
      <c r="AX98" s="143"/>
      <c r="AY98" s="161"/>
      <c r="AZ98" s="161"/>
      <c r="BA98" s="161"/>
      <c r="BB98" s="161"/>
      <c r="BC98" s="161"/>
      <c r="BD98" s="161"/>
      <c r="BE98" s="161"/>
      <c r="BF98" s="161"/>
      <c r="BG98" s="161"/>
      <c r="BH98" s="161"/>
      <c r="BI98" s="161"/>
      <c r="BJ98" s="161"/>
      <c r="BK98" s="161"/>
      <c r="BL98" s="161"/>
      <c r="BM98" s="161"/>
      <c r="BN98" s="161"/>
      <c r="BO98" s="161"/>
      <c r="BP98" s="161"/>
      <c r="BQ98" s="161"/>
      <c r="BR98" s="161"/>
      <c r="BS98" s="161"/>
    </row>
    <row r="99" spans="1:71" ht="18" customHeight="1">
      <c r="A99" s="1124" t="s">
        <v>143</v>
      </c>
      <c r="B99" s="1125"/>
      <c r="C99" s="1126"/>
      <c r="D99" s="989" t="s">
        <v>72</v>
      </c>
      <c r="E99" s="990"/>
      <c r="F99" s="990"/>
      <c r="G99" s="990"/>
      <c r="H99" s="990"/>
      <c r="I99" s="991"/>
      <c r="J99" s="989" t="s">
        <v>73</v>
      </c>
      <c r="K99" s="990"/>
      <c r="L99" s="990"/>
      <c r="M99" s="990"/>
      <c r="N99" s="990"/>
      <c r="O99" s="991"/>
      <c r="P99" s="989" t="s">
        <v>74</v>
      </c>
      <c r="Q99" s="990"/>
      <c r="R99" s="990"/>
      <c r="S99" s="990"/>
      <c r="T99" s="990"/>
      <c r="U99" s="991"/>
      <c r="V99" s="49"/>
      <c r="W99" s="5"/>
      <c r="X99" s="258"/>
      <c r="Y99" s="260" t="s">
        <v>1389</v>
      </c>
      <c r="Z99" s="264"/>
      <c r="AA99" s="264"/>
      <c r="AB99" s="264"/>
      <c r="AC99" s="264"/>
      <c r="AD99" s="264"/>
      <c r="AE99" s="264"/>
      <c r="AF99" s="264"/>
      <c r="AG99" s="264"/>
      <c r="AH99" s="264"/>
      <c r="AI99" s="264"/>
      <c r="AJ99" s="264"/>
      <c r="AK99" s="264"/>
      <c r="AL99" s="264"/>
      <c r="AM99" s="264"/>
      <c r="AN99" s="265"/>
      <c r="AO99" s="265"/>
      <c r="AP99" s="265"/>
      <c r="AQ99" s="265"/>
      <c r="AR99" s="257"/>
      <c r="AS99" s="5"/>
      <c r="AW99" s="147"/>
      <c r="AX99" s="161"/>
      <c r="AY99" s="161"/>
      <c r="AZ99" s="161"/>
      <c r="BA99" s="161"/>
      <c r="BB99" s="161"/>
      <c r="BC99" s="161"/>
      <c r="BD99" s="161"/>
      <c r="BE99" s="161"/>
      <c r="BF99" s="161"/>
      <c r="BG99" s="161"/>
      <c r="BH99" s="161"/>
      <c r="BI99" s="161"/>
      <c r="BJ99" s="161"/>
      <c r="BK99" s="161"/>
      <c r="BL99" s="161"/>
      <c r="BM99" s="161"/>
      <c r="BN99" s="161"/>
      <c r="BO99" s="161"/>
      <c r="BP99" s="161"/>
      <c r="BQ99" s="161"/>
      <c r="BR99" s="161"/>
      <c r="BS99" s="161"/>
    </row>
    <row r="100" spans="1:71" ht="18" customHeight="1">
      <c r="A100" s="932" t="s">
        <v>691</v>
      </c>
      <c r="B100" s="933"/>
      <c r="C100" s="934"/>
      <c r="D100" s="966" t="s">
        <v>65</v>
      </c>
      <c r="E100" s="967"/>
      <c r="F100" s="974"/>
      <c r="G100" s="974"/>
      <c r="H100" s="974"/>
      <c r="I100" s="201"/>
      <c r="J100" s="966" t="s">
        <v>65</v>
      </c>
      <c r="K100" s="967"/>
      <c r="L100" s="974"/>
      <c r="M100" s="974"/>
      <c r="N100" s="974"/>
      <c r="O100" s="201"/>
      <c r="P100" s="966" t="s">
        <v>65</v>
      </c>
      <c r="Q100" s="967"/>
      <c r="R100" s="974"/>
      <c r="S100" s="974"/>
      <c r="T100" s="974"/>
      <c r="U100" s="201"/>
      <c r="V100" s="49"/>
      <c r="W100" s="5"/>
      <c r="X100" s="252"/>
      <c r="Y100" s="252" t="s">
        <v>1390</v>
      </c>
      <c r="Z100" s="252"/>
      <c r="AA100" s="252"/>
      <c r="AB100" s="252"/>
      <c r="AC100" s="252"/>
      <c r="AD100" s="252"/>
      <c r="AE100" s="252"/>
      <c r="AF100" s="252"/>
      <c r="AG100" s="252"/>
      <c r="AH100" s="252"/>
      <c r="AI100" s="252"/>
      <c r="AJ100" s="252"/>
      <c r="AK100" s="252"/>
      <c r="AL100" s="252"/>
      <c r="AM100" s="252"/>
      <c r="AN100" s="252"/>
      <c r="AO100" s="252"/>
      <c r="AP100" s="252"/>
      <c r="AQ100" s="252"/>
      <c r="AR100" s="252"/>
      <c r="AS100" s="5"/>
      <c r="AW100" s="147"/>
      <c r="AX100" s="161"/>
      <c r="AY100" s="161"/>
      <c r="AZ100" s="161"/>
      <c r="BA100" s="161"/>
      <c r="BB100" s="161"/>
      <c r="BC100" s="161"/>
      <c r="BD100" s="161"/>
      <c r="BE100" s="161"/>
      <c r="BF100" s="161"/>
      <c r="BG100" s="161"/>
      <c r="BH100" s="161"/>
      <c r="BI100" s="161"/>
      <c r="BJ100" s="161"/>
      <c r="BK100" s="161"/>
      <c r="BL100" s="161"/>
      <c r="BM100" s="161"/>
      <c r="BN100" s="161"/>
      <c r="BO100" s="161"/>
      <c r="BP100" s="161"/>
      <c r="BQ100" s="161"/>
      <c r="BR100" s="161"/>
      <c r="BS100" s="162"/>
    </row>
    <row r="101" spans="1:71" ht="18" customHeight="1">
      <c r="A101" s="939" t="str">
        <f>IF(コントロール!D4=TRUE,"計上金額：","送金額等：")</f>
        <v>送金額等：</v>
      </c>
      <c r="B101" s="940"/>
      <c r="C101" s="941"/>
      <c r="D101" s="492" t="s">
        <v>1602</v>
      </c>
      <c r="E101" s="12" t="s">
        <v>1622</v>
      </c>
      <c r="F101" s="9"/>
      <c r="G101" s="493" t="s">
        <v>1602</v>
      </c>
      <c r="H101" s="495" t="s">
        <v>1623</v>
      </c>
      <c r="I101" s="47"/>
      <c r="J101" s="492" t="s">
        <v>1602</v>
      </c>
      <c r="K101" s="12" t="s">
        <v>1622</v>
      </c>
      <c r="L101" s="9"/>
      <c r="M101" s="493" t="s">
        <v>1602</v>
      </c>
      <c r="N101" s="495" t="s">
        <v>1623</v>
      </c>
      <c r="O101" s="47"/>
      <c r="P101" s="492" t="s">
        <v>1602</v>
      </c>
      <c r="Q101" s="12" t="s">
        <v>1622</v>
      </c>
      <c r="R101" s="9"/>
      <c r="S101" s="493" t="s">
        <v>1602</v>
      </c>
      <c r="T101" s="495" t="s">
        <v>1623</v>
      </c>
      <c r="U101" s="47"/>
      <c r="V101" s="49"/>
      <c r="W101" s="5"/>
      <c r="X101" s="252"/>
      <c r="Y101" s="252" t="s">
        <v>1391</v>
      </c>
      <c r="Z101" s="252"/>
      <c r="AA101" s="252"/>
      <c r="AB101" s="252"/>
      <c r="AC101" s="252"/>
      <c r="AD101" s="252"/>
      <c r="AE101" s="252"/>
      <c r="AF101" s="252"/>
      <c r="AG101" s="252"/>
      <c r="AH101" s="252"/>
      <c r="AI101" s="252"/>
      <c r="AJ101" s="252"/>
      <c r="AK101" s="252"/>
      <c r="AL101" s="252"/>
      <c r="AM101" s="252"/>
      <c r="AN101" s="252"/>
      <c r="AO101" s="252"/>
      <c r="AP101" s="252"/>
      <c r="AQ101" s="252"/>
      <c r="AR101" s="252"/>
      <c r="AS101" s="5"/>
      <c r="AW101" s="155"/>
      <c r="AX101" s="162"/>
      <c r="AY101" s="162"/>
      <c r="AZ101" s="162"/>
      <c r="BA101" s="162"/>
      <c r="BB101" s="162"/>
      <c r="BC101" s="162"/>
      <c r="BD101" s="162"/>
      <c r="BE101" s="162"/>
      <c r="BF101" s="162"/>
      <c r="BG101" s="162"/>
      <c r="BH101" s="162"/>
      <c r="BI101" s="162"/>
      <c r="BJ101" s="162"/>
      <c r="BK101" s="162"/>
      <c r="BL101" s="162"/>
      <c r="BM101" s="162"/>
      <c r="BN101" s="162"/>
      <c r="BO101" s="162"/>
      <c r="BP101" s="162"/>
      <c r="BQ101" s="162"/>
      <c r="BR101" s="162"/>
      <c r="BS101" s="162"/>
    </row>
    <row r="102" spans="1:71" ht="18" customHeight="1">
      <c r="A102" s="105"/>
      <c r="B102" s="106"/>
      <c r="C102" s="107" t="s">
        <v>104</v>
      </c>
      <c r="D102" s="46"/>
      <c r="E102" s="294"/>
      <c r="F102" s="975"/>
      <c r="G102" s="975"/>
      <c r="H102" s="975"/>
      <c r="I102" s="58" t="str">
        <f>$I$35</f>
        <v>USD</v>
      </c>
      <c r="J102" s="46"/>
      <c r="K102" s="294"/>
      <c r="L102" s="975"/>
      <c r="M102" s="975"/>
      <c r="N102" s="975"/>
      <c r="O102" s="58" t="str">
        <f>$I$35</f>
        <v>USD</v>
      </c>
      <c r="P102" s="46"/>
      <c r="Q102" s="294"/>
      <c r="R102" s="975"/>
      <c r="S102" s="975"/>
      <c r="T102" s="975"/>
      <c r="U102" s="58" t="str">
        <f>$I$35</f>
        <v>USD</v>
      </c>
      <c r="V102" s="49"/>
      <c r="W102" s="5"/>
      <c r="X102" s="252"/>
      <c r="Y102" s="252" t="s">
        <v>1399</v>
      </c>
      <c r="Z102" s="252"/>
      <c r="AA102" s="252"/>
      <c r="AB102" s="252"/>
      <c r="AC102" s="252"/>
      <c r="AD102" s="252"/>
      <c r="AE102" s="252"/>
      <c r="AF102" s="252"/>
      <c r="AG102" s="252"/>
      <c r="AH102" s="252"/>
      <c r="AI102" s="252"/>
      <c r="AJ102" s="252"/>
      <c r="AK102" s="252"/>
      <c r="AL102" s="252"/>
      <c r="AM102" s="252"/>
      <c r="AN102" s="252"/>
      <c r="AO102" s="252"/>
      <c r="AP102" s="252"/>
      <c r="AQ102" s="252"/>
      <c r="AR102" s="252"/>
      <c r="AS102" s="5"/>
      <c r="AW102" s="147"/>
      <c r="AX102" s="161"/>
      <c r="AY102" s="161"/>
      <c r="AZ102" s="161"/>
      <c r="BA102" s="161"/>
      <c r="BB102" s="161"/>
      <c r="BC102" s="161"/>
      <c r="BD102" s="161"/>
      <c r="BE102" s="161"/>
      <c r="BF102" s="161"/>
      <c r="BG102" s="161"/>
      <c r="BH102" s="161"/>
      <c r="BI102" s="161"/>
      <c r="BJ102" s="161"/>
      <c r="BK102" s="161"/>
      <c r="BL102" s="161"/>
      <c r="BM102" s="161"/>
      <c r="BN102" s="161"/>
      <c r="BO102" s="161"/>
      <c r="BP102" s="161"/>
      <c r="BQ102" s="161"/>
      <c r="BR102" s="161"/>
      <c r="BS102" s="161"/>
    </row>
    <row r="103" spans="1:71" ht="18" customHeight="1">
      <c r="A103" s="105"/>
      <c r="B103" s="106"/>
      <c r="C103" s="107" t="s">
        <v>169</v>
      </c>
      <c r="D103" s="46"/>
      <c r="E103" s="13"/>
      <c r="F103" s="202" t="str">
        <f>IF(AND(コントロール!K9=FALSE,コントロール!K10=FALSE),"",IF(コントロール!K9=TRUE,"記入要→","記入不要"))</f>
        <v/>
      </c>
      <c r="G103" s="980"/>
      <c r="H103" s="980"/>
      <c r="I103" s="39"/>
      <c r="J103" s="46"/>
      <c r="K103" s="13"/>
      <c r="L103" s="202" t="str">
        <f>IF(AND(コントロール!L9=FALSE,コントロール!L10=FALSE),"",IF(コントロール!L9=TRUE,"記入要→","記入不要"))</f>
        <v/>
      </c>
      <c r="M103" s="980"/>
      <c r="N103" s="980"/>
      <c r="O103" s="39"/>
      <c r="P103" s="46"/>
      <c r="Q103" s="13"/>
      <c r="R103" s="202" t="str">
        <f>IF(AND(コントロール!M9=FALSE,コントロール!M10=FALSE),"",IF(コントロール!M9=TRUE,"記入要→","記入不要"))</f>
        <v/>
      </c>
      <c r="S103" s="980"/>
      <c r="T103" s="980"/>
      <c r="U103" s="39"/>
      <c r="V103" s="49"/>
      <c r="W103" s="5"/>
      <c r="X103" s="252"/>
      <c r="Y103" s="252" t="s">
        <v>1392</v>
      </c>
      <c r="Z103" s="252"/>
      <c r="AA103" s="252"/>
      <c r="AB103" s="252"/>
      <c r="AC103" s="252"/>
      <c r="AD103" s="252"/>
      <c r="AE103" s="252"/>
      <c r="AF103" s="252"/>
      <c r="AG103" s="252"/>
      <c r="AH103" s="252"/>
      <c r="AI103" s="252"/>
      <c r="AJ103" s="252"/>
      <c r="AK103" s="252"/>
      <c r="AL103" s="252"/>
      <c r="AM103" s="252"/>
      <c r="AN103" s="252"/>
      <c r="AO103" s="252"/>
      <c r="AP103" s="252"/>
      <c r="AQ103" s="252"/>
      <c r="AR103" s="252"/>
      <c r="AS103" s="5"/>
      <c r="AW103" s="147"/>
      <c r="AX103" s="161"/>
      <c r="AY103" s="161"/>
      <c r="AZ103" s="161"/>
      <c r="BA103" s="161"/>
      <c r="BB103" s="161"/>
      <c r="BC103" s="161"/>
      <c r="BD103" s="161"/>
      <c r="BE103" s="161"/>
      <c r="BF103" s="161"/>
      <c r="BG103" s="161"/>
      <c r="BH103" s="161"/>
      <c r="BI103" s="161"/>
      <c r="BJ103" s="161"/>
      <c r="BK103" s="161"/>
      <c r="BL103" s="161"/>
      <c r="BM103" s="161"/>
      <c r="BN103" s="161"/>
      <c r="BO103" s="161"/>
      <c r="BP103" s="161"/>
      <c r="BQ103" s="161"/>
      <c r="BR103" s="161"/>
      <c r="BS103" s="161"/>
    </row>
    <row r="104" spans="1:71" ht="18" customHeight="1">
      <c r="A104" s="108"/>
      <c r="B104" s="109"/>
      <c r="C104" s="110" t="s">
        <v>170</v>
      </c>
      <c r="D104" s="203"/>
      <c r="E104" s="37" t="s">
        <v>57</v>
      </c>
      <c r="F104" s="938" t="str">
        <f>IF(コントロール!K9=TRUE,ROUNDDOWN(F102*G103,0),"－－－－")</f>
        <v>－－－－</v>
      </c>
      <c r="G104" s="938"/>
      <c r="H104" s="938"/>
      <c r="I104" s="28" t="s">
        <v>20</v>
      </c>
      <c r="J104" s="203"/>
      <c r="K104" s="37" t="s">
        <v>57</v>
      </c>
      <c r="L104" s="938" t="str">
        <f>IF(コントロール!L9=TRUE,ROUNDDOWN(L102*M103,0),"－－－－")</f>
        <v>－－－－</v>
      </c>
      <c r="M104" s="938"/>
      <c r="N104" s="938"/>
      <c r="O104" s="28" t="s">
        <v>20</v>
      </c>
      <c r="P104" s="203"/>
      <c r="Q104" s="37" t="s">
        <v>57</v>
      </c>
      <c r="R104" s="938" t="str">
        <f>IF(コントロール!M9=TRUE,ROUNDDOWN(R102*S103,0),"－－－－")</f>
        <v>－－－－</v>
      </c>
      <c r="S104" s="938"/>
      <c r="T104" s="938"/>
      <c r="U104" s="28" t="s">
        <v>20</v>
      </c>
      <c r="V104" s="49"/>
      <c r="W104" s="5"/>
      <c r="X104" s="252"/>
      <c r="Y104" s="253"/>
      <c r="Z104" s="252"/>
      <c r="AA104" s="252"/>
      <c r="AB104" s="252"/>
      <c r="AC104" s="252"/>
      <c r="AD104" s="252"/>
      <c r="AE104" s="252"/>
      <c r="AF104" s="252"/>
      <c r="AG104" s="252"/>
      <c r="AH104" s="252"/>
      <c r="AI104" s="252"/>
      <c r="AJ104" s="252"/>
      <c r="AK104" s="252"/>
      <c r="AL104" s="252"/>
      <c r="AM104" s="252"/>
      <c r="AN104" s="252"/>
      <c r="AO104" s="252"/>
      <c r="AP104" s="252"/>
      <c r="AQ104" s="252"/>
      <c r="AR104" s="252"/>
      <c r="AS104" s="5"/>
      <c r="AW104" s="155"/>
      <c r="AX104" s="143"/>
      <c r="AY104" s="147"/>
      <c r="AZ104" s="147"/>
      <c r="BA104" s="147"/>
      <c r="BB104" s="147"/>
      <c r="BC104" s="147"/>
      <c r="BD104" s="147"/>
      <c r="BE104" s="147"/>
      <c r="BF104" s="147"/>
      <c r="BG104" s="147"/>
      <c r="BH104" s="147"/>
      <c r="BI104" s="147"/>
      <c r="BJ104" s="147"/>
      <c r="BK104" s="147"/>
      <c r="BL104" s="147"/>
      <c r="BM104" s="147"/>
      <c r="BN104" s="147"/>
      <c r="BO104" s="147"/>
      <c r="BP104" s="147"/>
      <c r="BQ104" s="147"/>
      <c r="BR104" s="147"/>
      <c r="BS104" s="147"/>
    </row>
    <row r="105" spans="1:71" ht="18" customHeight="1">
      <c r="A105" s="1121" t="s">
        <v>144</v>
      </c>
      <c r="B105" s="1122"/>
      <c r="C105" s="1123"/>
      <c r="D105" s="492" t="s">
        <v>1602</v>
      </c>
      <c r="E105" s="12" t="s">
        <v>1629</v>
      </c>
      <c r="F105" s="466" t="s">
        <v>1602</v>
      </c>
      <c r="G105" s="12"/>
      <c r="H105" s="489" t="s">
        <v>1602</v>
      </c>
      <c r="I105" s="39" t="s">
        <v>1607</v>
      </c>
      <c r="J105" s="492" t="s">
        <v>1602</v>
      </c>
      <c r="K105" s="12" t="s">
        <v>1629</v>
      </c>
      <c r="L105" s="466" t="s">
        <v>1602</v>
      </c>
      <c r="M105" s="12"/>
      <c r="N105" s="489" t="s">
        <v>1602</v>
      </c>
      <c r="O105" s="39" t="s">
        <v>1607</v>
      </c>
      <c r="P105" s="492" t="s">
        <v>1602</v>
      </c>
      <c r="Q105" s="12" t="s">
        <v>1629</v>
      </c>
      <c r="R105" s="466" t="s">
        <v>1602</v>
      </c>
      <c r="S105" s="12"/>
      <c r="T105" s="489" t="s">
        <v>1602</v>
      </c>
      <c r="U105" s="39" t="s">
        <v>1607</v>
      </c>
      <c r="V105" s="49"/>
      <c r="W105" s="5"/>
      <c r="X105" s="6"/>
      <c r="Y105" s="5"/>
      <c r="Z105" s="5"/>
      <c r="AA105" s="5"/>
      <c r="AB105" s="5"/>
      <c r="AC105" s="5"/>
      <c r="AD105" s="5"/>
      <c r="AE105" s="5"/>
      <c r="AF105" s="5"/>
      <c r="AG105" s="5"/>
      <c r="AH105" s="5"/>
      <c r="AI105" s="5"/>
      <c r="AJ105" s="5"/>
      <c r="AK105" s="5"/>
      <c r="AL105" s="5"/>
      <c r="AM105" s="5"/>
      <c r="AN105" s="5"/>
      <c r="AO105" s="5"/>
      <c r="AP105" s="5"/>
      <c r="AQ105" s="5"/>
      <c r="AR105" s="5"/>
      <c r="AS105" s="5"/>
      <c r="AW105" s="147"/>
      <c r="AX105" s="146"/>
      <c r="AY105" s="146"/>
      <c r="AZ105" s="146"/>
      <c r="BA105" s="146"/>
      <c r="BB105" s="146"/>
      <c r="BC105" s="146"/>
      <c r="BD105" s="146"/>
      <c r="BE105" s="146"/>
      <c r="BF105" s="146"/>
      <c r="BG105" s="146"/>
      <c r="BH105" s="146"/>
      <c r="BI105" s="146"/>
      <c r="BJ105" s="146"/>
      <c r="BK105" s="146"/>
      <c r="BL105" s="146"/>
      <c r="BM105" s="146"/>
      <c r="BN105" s="146"/>
      <c r="BO105" s="146"/>
      <c r="BP105" s="146"/>
      <c r="BQ105" s="146"/>
      <c r="BR105" s="146"/>
      <c r="BS105" s="146"/>
    </row>
    <row r="106" spans="1:71" ht="18" customHeight="1">
      <c r="A106" s="1118" t="str">
        <f>IF(コントロール!$D$2=TRUE,""," 該当株式数")</f>
        <v xml:space="preserve"> 該当株式数</v>
      </c>
      <c r="B106" s="1119"/>
      <c r="C106" s="1120"/>
      <c r="D106" s="987" t="str">
        <f>IF(コントロール!$D$2=TRUE,"",IF(AND(コントロール!K$9=FALSE,コントロール!K$10=FALSE),"","記入要→"))</f>
        <v/>
      </c>
      <c r="E106" s="988"/>
      <c r="F106" s="986" t="str">
        <f>IF(コントロール!$D$2=TRUE,"---"," ")</f>
        <v xml:space="preserve"> </v>
      </c>
      <c r="G106" s="986"/>
      <c r="H106" s="986"/>
      <c r="I106" s="21" t="s">
        <v>46</v>
      </c>
      <c r="J106" s="987" t="str">
        <f>IF(コントロール!$D$2=TRUE,"",IF(AND(コントロール!L$9=FALSE,コントロール!L$10=FALSE),"","記入要→"))</f>
        <v/>
      </c>
      <c r="K106" s="988"/>
      <c r="L106" s="986" t="str">
        <f>IF(コントロール!$D$2=TRUE,"---"," ")</f>
        <v xml:space="preserve"> </v>
      </c>
      <c r="M106" s="986"/>
      <c r="N106" s="986"/>
      <c r="O106" s="21" t="s">
        <v>46</v>
      </c>
      <c r="P106" s="987" t="str">
        <f>IF(コントロール!$D$2=TRUE,"",IF(AND(コントロール!M$9=FALSE,コントロール!M$10=FALSE),"","記入要→"))</f>
        <v/>
      </c>
      <c r="Q106" s="988"/>
      <c r="R106" s="986" t="str">
        <f>IF(コントロール!$D$2=TRUE,"---"," ")</f>
        <v xml:space="preserve"> </v>
      </c>
      <c r="S106" s="986"/>
      <c r="T106" s="986"/>
      <c r="U106" s="21" t="s">
        <v>46</v>
      </c>
      <c r="V106" s="49"/>
      <c r="W106" s="140"/>
      <c r="X106" s="1008" t="s">
        <v>1107</v>
      </c>
      <c r="Y106" s="1009"/>
      <c r="Z106" s="1010"/>
      <c r="AA106" s="140"/>
      <c r="AB106" s="140"/>
      <c r="AC106" s="140"/>
      <c r="AD106" s="140"/>
      <c r="AE106" s="140"/>
      <c r="AF106" s="140"/>
      <c r="AG106" s="140"/>
      <c r="AH106" s="140"/>
      <c r="AI106" s="140"/>
      <c r="AJ106" s="140"/>
      <c r="AK106" s="140"/>
      <c r="AL106" s="140"/>
      <c r="AM106" s="140"/>
      <c r="AN106" s="140"/>
      <c r="AO106" s="140"/>
      <c r="AP106" s="140"/>
      <c r="AQ106" s="140"/>
      <c r="AR106" s="140"/>
      <c r="AS106" s="140"/>
      <c r="AW106" s="147"/>
      <c r="AX106" s="146"/>
      <c r="AY106" s="146"/>
      <c r="AZ106" s="146"/>
      <c r="BA106" s="146"/>
      <c r="BB106" s="146"/>
      <c r="BC106" s="146"/>
      <c r="BD106" s="146"/>
      <c r="BE106" s="146"/>
      <c r="BF106" s="146"/>
      <c r="BG106" s="146"/>
      <c r="BH106" s="146"/>
      <c r="BI106" s="146"/>
      <c r="BJ106" s="146"/>
      <c r="BK106" s="146"/>
      <c r="BL106" s="146"/>
      <c r="BM106" s="146"/>
      <c r="BN106" s="146"/>
      <c r="BO106" s="146"/>
      <c r="BP106" s="146"/>
      <c r="BQ106" s="146"/>
      <c r="BR106" s="146"/>
      <c r="BS106" s="146"/>
    </row>
    <row r="107" spans="1:71" ht="18" customHeight="1">
      <c r="A107" s="111" t="s">
        <v>145</v>
      </c>
      <c r="B107" s="112"/>
      <c r="C107" s="113"/>
      <c r="D107" s="992"/>
      <c r="E107" s="993"/>
      <c r="F107" s="993"/>
      <c r="G107" s="993"/>
      <c r="H107" s="993"/>
      <c r="I107" s="994"/>
      <c r="J107" s="992"/>
      <c r="K107" s="993"/>
      <c r="L107" s="993"/>
      <c r="M107" s="993"/>
      <c r="N107" s="993"/>
      <c r="O107" s="994"/>
      <c r="P107" s="992"/>
      <c r="Q107" s="993"/>
      <c r="R107" s="993"/>
      <c r="S107" s="993"/>
      <c r="T107" s="993"/>
      <c r="U107" s="994"/>
      <c r="V107" s="49"/>
      <c r="W107" s="140"/>
      <c r="X107" s="140" t="s">
        <v>1108</v>
      </c>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W107" s="147"/>
      <c r="AX107" s="146"/>
      <c r="AY107" s="146"/>
      <c r="AZ107" s="146"/>
      <c r="BA107" s="146"/>
      <c r="BB107" s="146"/>
      <c r="BC107" s="146"/>
      <c r="BD107" s="150"/>
      <c r="BE107" s="163"/>
      <c r="BF107" s="146"/>
      <c r="BG107" s="146"/>
      <c r="BH107" s="146"/>
      <c r="BI107" s="146"/>
      <c r="BJ107" s="146"/>
      <c r="BK107" s="146"/>
      <c r="BL107" s="146"/>
      <c r="BM107" s="146"/>
      <c r="BN107" s="146"/>
      <c r="BO107" s="146"/>
      <c r="BP107" s="146"/>
      <c r="BQ107" s="146"/>
      <c r="BR107" s="146"/>
      <c r="BS107" s="146"/>
    </row>
    <row r="108" spans="1:71" ht="18" customHeight="1">
      <c r="A108" s="114"/>
      <c r="B108" s="115"/>
      <c r="C108" s="116"/>
      <c r="D108" s="995"/>
      <c r="E108" s="996"/>
      <c r="F108" s="996"/>
      <c r="G108" s="996"/>
      <c r="H108" s="996"/>
      <c r="I108" s="997"/>
      <c r="J108" s="995"/>
      <c r="K108" s="996"/>
      <c r="L108" s="996"/>
      <c r="M108" s="996"/>
      <c r="N108" s="996"/>
      <c r="O108" s="997"/>
      <c r="P108" s="995"/>
      <c r="Q108" s="996"/>
      <c r="R108" s="996"/>
      <c r="S108" s="996"/>
      <c r="T108" s="996"/>
      <c r="U108" s="997"/>
      <c r="V108" s="49"/>
      <c r="W108" s="140"/>
      <c r="X108" s="1005" t="s">
        <v>1109</v>
      </c>
      <c r="Y108" s="1006"/>
      <c r="Z108" s="1007"/>
      <c r="AA108" s="140"/>
      <c r="AB108" s="140"/>
      <c r="AC108" s="140"/>
      <c r="AD108" s="140"/>
      <c r="AE108" s="140"/>
      <c r="AF108" s="140"/>
      <c r="AG108" s="140"/>
      <c r="AH108" s="140"/>
      <c r="AI108" s="140"/>
      <c r="AJ108" s="140"/>
      <c r="AK108" s="140"/>
      <c r="AL108" s="140"/>
      <c r="AM108" s="140"/>
      <c r="AN108" s="140"/>
      <c r="AO108" s="140"/>
      <c r="AP108" s="140"/>
      <c r="AQ108" s="140"/>
      <c r="AR108" s="140"/>
      <c r="AS108" s="140"/>
      <c r="AW108" s="147"/>
      <c r="AX108" s="165"/>
      <c r="AY108" s="165"/>
      <c r="AZ108" s="165"/>
      <c r="BA108" s="165"/>
      <c r="BB108" s="165"/>
      <c r="BC108" s="165"/>
      <c r="BD108" s="165"/>
      <c r="BE108" s="165"/>
      <c r="BF108" s="165"/>
      <c r="BG108" s="165"/>
      <c r="BH108" s="165"/>
      <c r="BI108" s="165"/>
      <c r="BJ108" s="165"/>
      <c r="BK108" s="165"/>
      <c r="BL108" s="165"/>
      <c r="BM108" s="165"/>
      <c r="BN108" s="165"/>
      <c r="BO108" s="165"/>
      <c r="BP108" s="165"/>
      <c r="BQ108" s="165"/>
      <c r="BR108" s="165"/>
      <c r="BS108" s="147"/>
    </row>
    <row r="109" spans="1:71" ht="18" customHeight="1">
      <c r="A109" s="108"/>
      <c r="B109" s="117"/>
      <c r="C109" s="118"/>
      <c r="D109" s="998"/>
      <c r="E109" s="999"/>
      <c r="F109" s="999"/>
      <c r="G109" s="999"/>
      <c r="H109" s="999"/>
      <c r="I109" s="1000"/>
      <c r="J109" s="998"/>
      <c r="K109" s="999"/>
      <c r="L109" s="999"/>
      <c r="M109" s="999"/>
      <c r="N109" s="999"/>
      <c r="O109" s="1000"/>
      <c r="P109" s="998"/>
      <c r="Q109" s="999"/>
      <c r="R109" s="999"/>
      <c r="S109" s="999"/>
      <c r="T109" s="999"/>
      <c r="U109" s="1000"/>
      <c r="V109" s="49"/>
      <c r="W109" s="140"/>
      <c r="X109" s="225" t="s">
        <v>1110</v>
      </c>
      <c r="Y109" s="397"/>
      <c r="Z109" s="397"/>
      <c r="AA109" s="397"/>
      <c r="AB109" s="397"/>
      <c r="AC109" s="397"/>
      <c r="AD109" s="397"/>
      <c r="AE109" s="223"/>
      <c r="AF109" s="5"/>
      <c r="AG109" s="5"/>
      <c r="AH109" s="223"/>
      <c r="AI109" s="223"/>
      <c r="AJ109" s="395"/>
      <c r="AK109" s="395"/>
      <c r="AL109" s="395"/>
      <c r="AM109" s="395"/>
      <c r="AN109" s="395"/>
      <c r="AO109" s="395"/>
      <c r="AP109" s="395"/>
      <c r="AQ109" s="396"/>
      <c r="AR109" s="396"/>
      <c r="AS109" s="396"/>
      <c r="AW109" s="147"/>
      <c r="AX109" s="143"/>
      <c r="AY109" s="147"/>
      <c r="AZ109" s="147"/>
      <c r="BA109" s="147"/>
      <c r="BB109" s="147"/>
      <c r="BC109" s="147"/>
      <c r="BD109" s="147"/>
      <c r="BE109" s="147"/>
      <c r="BF109" s="150"/>
      <c r="BG109" s="164"/>
      <c r="BH109" s="147"/>
      <c r="BI109" s="147"/>
      <c r="BJ109" s="147"/>
      <c r="BK109" s="147"/>
      <c r="BL109" s="147"/>
      <c r="BM109" s="147"/>
      <c r="BN109" s="147"/>
      <c r="BO109" s="147"/>
      <c r="BP109" s="147"/>
      <c r="BQ109" s="147"/>
      <c r="BR109" s="147"/>
      <c r="BS109" s="147"/>
    </row>
    <row r="110" spans="1:71" ht="18" customHeight="1">
      <c r="A110" s="49"/>
      <c r="B110" s="49"/>
      <c r="C110" s="49"/>
      <c r="D110" s="9"/>
      <c r="E110" s="9"/>
      <c r="F110" s="9"/>
      <c r="G110" s="9"/>
      <c r="H110" s="9"/>
      <c r="I110" s="9"/>
      <c r="J110" s="9"/>
      <c r="K110" s="9"/>
      <c r="L110" s="9"/>
      <c r="M110" s="9"/>
      <c r="N110" s="9"/>
      <c r="O110" s="9"/>
      <c r="P110" s="9"/>
      <c r="Q110" s="9"/>
      <c r="R110" s="9"/>
      <c r="S110" s="9"/>
      <c r="T110" s="9"/>
      <c r="U110" s="9"/>
      <c r="V110" s="49"/>
      <c r="W110" s="140"/>
      <c r="X110" s="154"/>
      <c r="Y110" s="137" t="s">
        <v>1113</v>
      </c>
      <c r="Z110" s="154"/>
      <c r="AA110" s="154"/>
      <c r="AB110" s="154"/>
      <c r="AC110" s="140"/>
      <c r="AD110" s="140"/>
      <c r="AE110" s="140"/>
      <c r="AF110" s="140"/>
      <c r="AG110" s="140"/>
      <c r="AH110" s="140"/>
      <c r="AI110" s="140"/>
      <c r="AJ110" s="140"/>
      <c r="AK110" s="140"/>
      <c r="AL110" s="140"/>
      <c r="AM110" s="140"/>
      <c r="AN110" s="140"/>
      <c r="AO110" s="140"/>
      <c r="AP110" s="140"/>
      <c r="AQ110" s="140"/>
      <c r="AR110" s="140"/>
      <c r="AS110" s="140"/>
      <c r="AW110" s="147"/>
      <c r="AX110" s="146"/>
      <c r="AY110" s="146"/>
      <c r="AZ110" s="146"/>
      <c r="BA110" s="146"/>
      <c r="BB110" s="146"/>
      <c r="BC110" s="146"/>
      <c r="BD110" s="146"/>
      <c r="BE110" s="146"/>
      <c r="BF110" s="146"/>
      <c r="BG110" s="146"/>
      <c r="BH110" s="146"/>
      <c r="BI110" s="146"/>
      <c r="BJ110" s="146"/>
      <c r="BK110" s="146"/>
      <c r="BL110" s="146"/>
      <c r="BM110" s="146"/>
      <c r="BN110" s="146"/>
      <c r="BO110" s="146"/>
      <c r="BP110" s="146"/>
      <c r="BQ110" s="146"/>
      <c r="BR110" s="146"/>
      <c r="BS110" s="146"/>
    </row>
    <row r="111" spans="1:71" ht="18" customHeight="1">
      <c r="A111" s="1124" t="s">
        <v>143</v>
      </c>
      <c r="B111" s="1125"/>
      <c r="C111" s="1126"/>
      <c r="D111" s="989" t="s">
        <v>75</v>
      </c>
      <c r="E111" s="990"/>
      <c r="F111" s="990"/>
      <c r="G111" s="990"/>
      <c r="H111" s="990"/>
      <c r="I111" s="991"/>
      <c r="J111" s="989" t="s">
        <v>76</v>
      </c>
      <c r="K111" s="990"/>
      <c r="L111" s="990"/>
      <c r="M111" s="990"/>
      <c r="N111" s="990"/>
      <c r="O111" s="991"/>
      <c r="P111" s="989" t="s">
        <v>77</v>
      </c>
      <c r="Q111" s="990"/>
      <c r="R111" s="990"/>
      <c r="S111" s="990"/>
      <c r="T111" s="990"/>
      <c r="U111" s="991"/>
      <c r="V111" s="49"/>
      <c r="W111" s="140"/>
      <c r="X111" s="154"/>
      <c r="Y111" s="137" t="s">
        <v>1247</v>
      </c>
      <c r="Z111" s="154"/>
      <c r="AA111" s="154"/>
      <c r="AB111" s="154"/>
      <c r="AC111" s="140"/>
      <c r="AD111" s="140"/>
      <c r="AE111" s="140"/>
      <c r="AF111" s="140"/>
      <c r="AG111" s="140"/>
      <c r="AH111" s="140"/>
      <c r="AI111" s="140"/>
      <c r="AJ111" s="140"/>
      <c r="AK111" s="140"/>
      <c r="AL111" s="140"/>
      <c r="AM111" s="140"/>
      <c r="AN111" s="140"/>
      <c r="AO111" s="140"/>
      <c r="AP111" s="140"/>
      <c r="AQ111" s="140"/>
      <c r="AR111" s="140"/>
      <c r="AS111" s="140"/>
    </row>
    <row r="112" spans="1:71" ht="18" customHeight="1">
      <c r="A112" s="932" t="s">
        <v>691</v>
      </c>
      <c r="B112" s="933"/>
      <c r="C112" s="934"/>
      <c r="D112" s="966" t="s">
        <v>65</v>
      </c>
      <c r="E112" s="967"/>
      <c r="F112" s="974"/>
      <c r="G112" s="974"/>
      <c r="H112" s="974"/>
      <c r="I112" s="201"/>
      <c r="J112" s="966" t="s">
        <v>65</v>
      </c>
      <c r="K112" s="967"/>
      <c r="L112" s="974"/>
      <c r="M112" s="974"/>
      <c r="N112" s="974"/>
      <c r="O112" s="201"/>
      <c r="P112" s="966" t="s">
        <v>65</v>
      </c>
      <c r="Q112" s="967"/>
      <c r="R112" s="974"/>
      <c r="S112" s="974"/>
      <c r="T112" s="974"/>
      <c r="U112" s="201"/>
      <c r="V112" s="49"/>
      <c r="W112" s="140"/>
      <c r="X112" s="154"/>
      <c r="Y112" s="137" t="s">
        <v>1112</v>
      </c>
      <c r="Z112" s="154"/>
      <c r="AA112" s="154"/>
      <c r="AB112" s="154"/>
      <c r="AC112" s="140"/>
      <c r="AD112" s="140"/>
      <c r="AE112" s="140"/>
      <c r="AF112" s="140"/>
      <c r="AG112" s="140"/>
      <c r="AH112" s="140"/>
      <c r="AI112" s="140"/>
      <c r="AJ112" s="140"/>
      <c r="AK112" s="140"/>
      <c r="AL112" s="140"/>
      <c r="AM112" s="140"/>
      <c r="AN112" s="140"/>
      <c r="AO112" s="140"/>
      <c r="AP112" s="140"/>
      <c r="AQ112" s="140"/>
      <c r="AR112" s="140"/>
      <c r="AS112" s="140"/>
    </row>
    <row r="113" spans="1:68" ht="18" customHeight="1">
      <c r="A113" s="939" t="str">
        <f>IF(コントロール!D4=TRUE,"計上金額：","送金額等：")</f>
        <v>送金額等：</v>
      </c>
      <c r="B113" s="940"/>
      <c r="C113" s="941"/>
      <c r="D113" s="492" t="s">
        <v>1602</v>
      </c>
      <c r="E113" s="12" t="s">
        <v>1622</v>
      </c>
      <c r="F113" s="9"/>
      <c r="G113" s="493" t="s">
        <v>1602</v>
      </c>
      <c r="H113" s="495" t="s">
        <v>1623</v>
      </c>
      <c r="I113" s="47"/>
      <c r="J113" s="492" t="s">
        <v>1602</v>
      </c>
      <c r="K113" s="12" t="s">
        <v>1622</v>
      </c>
      <c r="L113" s="9"/>
      <c r="M113" s="493" t="s">
        <v>1602</v>
      </c>
      <c r="N113" s="495" t="s">
        <v>1623</v>
      </c>
      <c r="O113" s="47"/>
      <c r="P113" s="492" t="s">
        <v>1602</v>
      </c>
      <c r="Q113" s="12" t="s">
        <v>1622</v>
      </c>
      <c r="R113" s="9"/>
      <c r="S113" s="493" t="s">
        <v>1602</v>
      </c>
      <c r="T113" s="495" t="s">
        <v>1623</v>
      </c>
      <c r="U113" s="47"/>
      <c r="V113" s="49"/>
      <c r="W113" s="140"/>
      <c r="X113" s="1005" t="s">
        <v>1114</v>
      </c>
      <c r="Y113" s="1006"/>
      <c r="Z113" s="1007"/>
      <c r="AA113" s="140"/>
      <c r="AB113" s="140"/>
      <c r="AC113" s="140"/>
      <c r="AD113" s="140"/>
      <c r="AE113" s="140"/>
      <c r="AF113" s="140"/>
      <c r="AG113" s="140"/>
      <c r="AH113" s="140"/>
      <c r="AI113" s="140"/>
      <c r="AJ113" s="140"/>
      <c r="AK113" s="140"/>
      <c r="AL113" s="140"/>
      <c r="AM113" s="140"/>
      <c r="AN113" s="140"/>
      <c r="AO113" s="140"/>
      <c r="AP113" s="140"/>
      <c r="AQ113" s="140"/>
      <c r="AR113" s="140"/>
      <c r="AS113" s="140"/>
    </row>
    <row r="114" spans="1:68" ht="18" customHeight="1">
      <c r="A114" s="105"/>
      <c r="B114" s="106"/>
      <c r="C114" s="107" t="s">
        <v>104</v>
      </c>
      <c r="D114" s="46"/>
      <c r="E114" s="294"/>
      <c r="F114" s="1001"/>
      <c r="G114" s="1001"/>
      <c r="H114" s="1001"/>
      <c r="I114" s="58" t="str">
        <f>$I$35</f>
        <v>USD</v>
      </c>
      <c r="J114" s="46"/>
      <c r="K114" s="294"/>
      <c r="L114" s="1001"/>
      <c r="M114" s="1001"/>
      <c r="N114" s="1001"/>
      <c r="O114" s="58" t="str">
        <f>$I$35</f>
        <v>USD</v>
      </c>
      <c r="P114" s="46"/>
      <c r="Q114" s="294"/>
      <c r="R114" s="1001"/>
      <c r="S114" s="1001"/>
      <c r="T114" s="1001"/>
      <c r="U114" s="58" t="str">
        <f>$I$35</f>
        <v>USD</v>
      </c>
      <c r="V114" s="49"/>
      <c r="W114" s="140"/>
      <c r="X114" s="140" t="s">
        <v>1117</v>
      </c>
      <c r="Y114" s="140"/>
      <c r="Z114" s="140"/>
      <c r="AA114" s="140"/>
      <c r="AB114" s="140"/>
      <c r="AC114" s="140"/>
      <c r="AD114" s="140"/>
      <c r="AE114" s="140"/>
      <c r="AF114" s="140"/>
      <c r="AG114" s="140"/>
      <c r="AH114" s="140"/>
      <c r="AI114" s="140"/>
      <c r="AJ114" s="140"/>
      <c r="AK114" s="140"/>
      <c r="AL114" s="140"/>
      <c r="AM114" s="140"/>
      <c r="AN114" s="140"/>
      <c r="AO114" s="140"/>
      <c r="AP114" s="140"/>
      <c r="AQ114" s="140"/>
      <c r="AR114" s="140"/>
      <c r="AS114" s="140"/>
    </row>
    <row r="115" spans="1:68" ht="18" customHeight="1">
      <c r="A115" s="105"/>
      <c r="B115" s="106"/>
      <c r="C115" s="107" t="s">
        <v>169</v>
      </c>
      <c r="D115" s="46"/>
      <c r="E115" s="13"/>
      <c r="F115" s="202" t="str">
        <f>IF(AND(コントロール!N9=FALSE,コントロール!N10=FALSE),"",IF(コントロール!N9=TRUE,"記入要→","記入不要"))</f>
        <v/>
      </c>
      <c r="G115" s="980"/>
      <c r="H115" s="980"/>
      <c r="I115" s="39"/>
      <c r="J115" s="46"/>
      <c r="K115" s="13"/>
      <c r="L115" s="202" t="str">
        <f>IF(AND(コントロール!O9=FALSE,コントロール!O10=FALSE),"",IF(コントロール!O9=TRUE,"記入要→","記入不要"))</f>
        <v/>
      </c>
      <c r="M115" s="980"/>
      <c r="N115" s="980"/>
      <c r="O115" s="39"/>
      <c r="P115" s="46"/>
      <c r="Q115" s="13"/>
      <c r="R115" s="202" t="str">
        <f>IF(AND(コントロール!P9=FALSE,コントロール!P10=FALSE),"",IF(コントロール!P9=TRUE,"記入要→","記入不要"))</f>
        <v/>
      </c>
      <c r="S115" s="980"/>
      <c r="T115" s="980"/>
      <c r="U115" s="39"/>
      <c r="V115" s="49"/>
      <c r="W115" s="140"/>
      <c r="X115" s="140"/>
      <c r="Y115" s="140"/>
      <c r="Z115" s="153" t="s">
        <v>1115</v>
      </c>
      <c r="AA115" s="154" t="s">
        <v>1118</v>
      </c>
      <c r="AB115" s="154"/>
      <c r="AC115" s="140"/>
      <c r="AD115" s="140"/>
      <c r="AE115" s="140"/>
      <c r="AF115" s="140"/>
      <c r="AG115" s="140"/>
      <c r="AH115" s="140"/>
      <c r="AI115" s="140"/>
      <c r="AJ115" s="140"/>
      <c r="AK115" s="140"/>
      <c r="AL115" s="140"/>
      <c r="AM115" s="140"/>
      <c r="AN115" s="140"/>
      <c r="AO115" s="140"/>
      <c r="AP115" s="140"/>
      <c r="AQ115" s="140"/>
      <c r="AR115" s="140"/>
      <c r="AS115" s="140"/>
    </row>
    <row r="116" spans="1:68" ht="18" customHeight="1">
      <c r="A116" s="108"/>
      <c r="B116" s="109"/>
      <c r="C116" s="110" t="s">
        <v>170</v>
      </c>
      <c r="D116" s="203"/>
      <c r="E116" s="37" t="s">
        <v>57</v>
      </c>
      <c r="F116" s="938" t="str">
        <f>IF(コントロール!N9=TRUE,ROUNDDOWN(F114*G115,0),"－－－－")</f>
        <v>－－－－</v>
      </c>
      <c r="G116" s="938"/>
      <c r="H116" s="938"/>
      <c r="I116" s="28" t="s">
        <v>20</v>
      </c>
      <c r="J116" s="203"/>
      <c r="K116" s="37" t="s">
        <v>57</v>
      </c>
      <c r="L116" s="938" t="str">
        <f>IF(コントロール!O9=TRUE,ROUNDDOWN(L114*M115,0),"－－－－")</f>
        <v>－－－－</v>
      </c>
      <c r="M116" s="938"/>
      <c r="N116" s="938"/>
      <c r="O116" s="28" t="s">
        <v>20</v>
      </c>
      <c r="P116" s="203"/>
      <c r="Q116" s="37" t="s">
        <v>57</v>
      </c>
      <c r="R116" s="938" t="str">
        <f>IF(コントロール!P9=TRUE,ROUNDDOWN(R114*S115,0),"－－－－")</f>
        <v>－－－－</v>
      </c>
      <c r="S116" s="938"/>
      <c r="T116" s="938"/>
      <c r="U116" s="28" t="s">
        <v>20</v>
      </c>
      <c r="V116" s="49"/>
      <c r="W116" s="140"/>
      <c r="X116" s="140"/>
      <c r="Y116" s="140"/>
      <c r="Z116" s="153" t="s">
        <v>1116</v>
      </c>
      <c r="AA116" s="154" t="s">
        <v>1119</v>
      </c>
      <c r="AB116" s="154"/>
      <c r="AC116" s="140"/>
      <c r="AD116" s="140"/>
      <c r="AE116" s="140"/>
      <c r="AF116" s="140"/>
      <c r="AG116" s="140"/>
      <c r="AH116" s="140"/>
      <c r="AI116" s="140"/>
      <c r="AJ116" s="140"/>
      <c r="AK116" s="140"/>
      <c r="AL116" s="140"/>
      <c r="AM116" s="140"/>
      <c r="AN116" s="140"/>
      <c r="AO116" s="140"/>
      <c r="AP116" s="140"/>
      <c r="AQ116" s="140"/>
      <c r="AR116" s="140"/>
      <c r="AS116" s="140"/>
    </row>
    <row r="117" spans="1:68" ht="18" customHeight="1">
      <c r="A117" s="1121" t="s">
        <v>144</v>
      </c>
      <c r="B117" s="1122"/>
      <c r="C117" s="1123"/>
      <c r="D117" s="492" t="s">
        <v>1602</v>
      </c>
      <c r="E117" s="12" t="s">
        <v>1629</v>
      </c>
      <c r="F117" s="466" t="s">
        <v>1602</v>
      </c>
      <c r="G117" s="12"/>
      <c r="H117" s="489" t="s">
        <v>1602</v>
      </c>
      <c r="I117" s="39" t="s">
        <v>1607</v>
      </c>
      <c r="J117" s="492" t="s">
        <v>1602</v>
      </c>
      <c r="K117" s="12" t="s">
        <v>1629</v>
      </c>
      <c r="L117" s="466" t="s">
        <v>1602</v>
      </c>
      <c r="M117" s="12"/>
      <c r="N117" s="489" t="s">
        <v>1602</v>
      </c>
      <c r="O117" s="39" t="s">
        <v>1607</v>
      </c>
      <c r="P117" s="492" t="s">
        <v>1602</v>
      </c>
      <c r="Q117" s="12" t="s">
        <v>1629</v>
      </c>
      <c r="R117" s="466" t="s">
        <v>1602</v>
      </c>
      <c r="S117" s="12"/>
      <c r="T117" s="489" t="s">
        <v>1602</v>
      </c>
      <c r="U117" s="39" t="s">
        <v>1607</v>
      </c>
      <c r="V117" s="49"/>
      <c r="W117" s="140"/>
      <c r="X117" s="1005" t="s">
        <v>1121</v>
      </c>
      <c r="Y117" s="1006"/>
      <c r="Z117" s="1007"/>
      <c r="AA117" s="140"/>
      <c r="AB117" s="140"/>
      <c r="AC117" s="140"/>
      <c r="AD117" s="140"/>
      <c r="AE117" s="140"/>
      <c r="AF117" s="140"/>
      <c r="AG117" s="140"/>
      <c r="AH117" s="140"/>
      <c r="AI117" s="140"/>
      <c r="AJ117" s="140"/>
      <c r="AK117" s="140"/>
      <c r="AL117" s="140"/>
      <c r="AM117" s="140"/>
      <c r="AN117" s="140"/>
      <c r="AO117" s="140"/>
      <c r="AP117" s="140"/>
      <c r="AQ117" s="140"/>
      <c r="AR117" s="140"/>
      <c r="AS117" s="140"/>
    </row>
    <row r="118" spans="1:68" ht="18" customHeight="1">
      <c r="A118" s="1118" t="str">
        <f>IF(コントロール!$D$2=TRUE,""," 該当株式数")</f>
        <v xml:space="preserve"> 該当株式数</v>
      </c>
      <c r="B118" s="1119"/>
      <c r="C118" s="1120"/>
      <c r="D118" s="987" t="str">
        <f>IF(コントロール!$D$2=TRUE,"",IF(AND(コントロール!N$9=FALSE,コントロール!N$10=FALSE),"","記入要→"))</f>
        <v/>
      </c>
      <c r="E118" s="988"/>
      <c r="F118" s="986" t="str">
        <f>IF(コントロール!$D$2=TRUE,"---"," ")</f>
        <v xml:space="preserve"> </v>
      </c>
      <c r="G118" s="986"/>
      <c r="H118" s="986"/>
      <c r="I118" s="21" t="s">
        <v>46</v>
      </c>
      <c r="J118" s="987" t="str">
        <f>IF(コントロール!$D$2=TRUE,"",IF(AND(コントロール!O$9=FALSE,コントロール!O$10=FALSE),"","記入要→"))</f>
        <v/>
      </c>
      <c r="K118" s="988"/>
      <c r="L118" s="986" t="str">
        <f>IF(コントロール!$D$2=TRUE,"---"," ")</f>
        <v xml:space="preserve"> </v>
      </c>
      <c r="M118" s="986"/>
      <c r="N118" s="986"/>
      <c r="O118" s="21" t="s">
        <v>46</v>
      </c>
      <c r="P118" s="987" t="str">
        <f>IF(コントロール!$D$2=TRUE,"",IF(AND(コントロール!P$9=FALSE,コントロール!P$10=FALSE),"","記入要→"))</f>
        <v/>
      </c>
      <c r="Q118" s="988"/>
      <c r="R118" s="986" t="str">
        <f>IF(コントロール!$D$2=TRUE,"---"," ")</f>
        <v xml:space="preserve"> </v>
      </c>
      <c r="S118" s="986"/>
      <c r="T118" s="986"/>
      <c r="U118" s="21" t="s">
        <v>46</v>
      </c>
      <c r="V118" s="49"/>
      <c r="W118" s="140"/>
      <c r="X118" s="140"/>
      <c r="Y118" s="154"/>
      <c r="Z118" s="447" t="s">
        <v>1122</v>
      </c>
      <c r="AA118" s="225" t="s">
        <v>1124</v>
      </c>
      <c r="AB118" s="404"/>
      <c r="AC118" s="404"/>
      <c r="AD118" s="404"/>
      <c r="AE118" s="404"/>
      <c r="AF118" s="404"/>
      <c r="AG118" s="404"/>
      <c r="AH118" s="404"/>
      <c r="AI118" s="404"/>
      <c r="AJ118" s="404"/>
      <c r="AK118" s="404"/>
      <c r="AL118" s="404"/>
      <c r="AM118" s="404"/>
      <c r="AN118" s="404"/>
      <c r="AO118" s="404"/>
      <c r="AP118" s="154"/>
      <c r="AQ118" s="154"/>
      <c r="AR118" s="154"/>
      <c r="AS118" s="154"/>
      <c r="AU118" s="161"/>
      <c r="AV118" s="161"/>
      <c r="AW118" s="161"/>
      <c r="AX118" s="161"/>
      <c r="AY118" s="161"/>
      <c r="AZ118" s="161"/>
      <c r="BA118" s="161"/>
      <c r="BB118" s="161"/>
      <c r="BC118" s="161"/>
      <c r="BD118" s="161"/>
      <c r="BE118" s="161"/>
      <c r="BF118" s="161"/>
      <c r="BG118" s="161"/>
      <c r="BH118" s="161"/>
      <c r="BI118" s="161"/>
      <c r="BJ118" s="161"/>
      <c r="BK118" s="161"/>
      <c r="BL118" s="161"/>
      <c r="BM118" s="161"/>
      <c r="BN118" s="161"/>
      <c r="BO118" s="161"/>
      <c r="BP118" s="161"/>
    </row>
    <row r="119" spans="1:68" ht="18" customHeight="1">
      <c r="A119" s="111" t="s">
        <v>145</v>
      </c>
      <c r="B119" s="112"/>
      <c r="C119" s="113"/>
      <c r="D119" s="992"/>
      <c r="E119" s="993"/>
      <c r="F119" s="993"/>
      <c r="G119" s="993"/>
      <c r="H119" s="993"/>
      <c r="I119" s="994"/>
      <c r="J119" s="992"/>
      <c r="K119" s="993"/>
      <c r="L119" s="993"/>
      <c r="M119" s="993"/>
      <c r="N119" s="993"/>
      <c r="O119" s="994"/>
      <c r="P119" s="992"/>
      <c r="Q119" s="993"/>
      <c r="R119" s="993"/>
      <c r="S119" s="993"/>
      <c r="T119" s="993"/>
      <c r="U119" s="994"/>
      <c r="V119" s="49"/>
      <c r="W119" s="140"/>
      <c r="X119" s="154"/>
      <c r="Y119" s="154"/>
      <c r="Z119" s="447" t="s">
        <v>1123</v>
      </c>
      <c r="AA119" s="225" t="s">
        <v>1248</v>
      </c>
      <c r="AB119" s="404"/>
      <c r="AC119" s="404"/>
      <c r="AD119" s="404"/>
      <c r="AE119" s="404"/>
      <c r="AF119" s="404"/>
      <c r="AG119" s="404"/>
      <c r="AH119" s="404"/>
      <c r="AI119" s="404"/>
      <c r="AJ119" s="404"/>
      <c r="AK119" s="404"/>
      <c r="AL119" s="404"/>
      <c r="AM119" s="404"/>
      <c r="AN119" s="404"/>
      <c r="AO119" s="404"/>
      <c r="AP119" s="154"/>
      <c r="AQ119" s="154"/>
      <c r="AR119" s="154"/>
      <c r="AS119" s="154"/>
      <c r="AU119" s="161"/>
      <c r="AV119" s="161"/>
      <c r="AW119" s="161"/>
      <c r="AX119" s="161"/>
      <c r="AY119" s="161"/>
      <c r="AZ119" s="161"/>
      <c r="BA119" s="161"/>
      <c r="BB119" s="161"/>
      <c r="BC119" s="161"/>
      <c r="BD119" s="161"/>
      <c r="BE119" s="161"/>
      <c r="BF119" s="161"/>
      <c r="BG119" s="161"/>
      <c r="BH119" s="161"/>
      <c r="BI119" s="161"/>
      <c r="BJ119" s="161"/>
      <c r="BK119" s="161"/>
      <c r="BL119" s="161"/>
      <c r="BM119" s="161"/>
      <c r="BN119" s="161"/>
      <c r="BO119" s="161"/>
      <c r="BP119" s="161"/>
    </row>
    <row r="120" spans="1:68" ht="18" customHeight="1">
      <c r="A120" s="114"/>
      <c r="B120" s="115"/>
      <c r="C120" s="116"/>
      <c r="D120" s="995"/>
      <c r="E120" s="996"/>
      <c r="F120" s="996"/>
      <c r="G120" s="996"/>
      <c r="H120" s="996"/>
      <c r="I120" s="997"/>
      <c r="J120" s="995"/>
      <c r="K120" s="996"/>
      <c r="L120" s="996"/>
      <c r="M120" s="996"/>
      <c r="N120" s="996"/>
      <c r="O120" s="997"/>
      <c r="P120" s="995"/>
      <c r="Q120" s="996"/>
      <c r="R120" s="996"/>
      <c r="S120" s="996"/>
      <c r="T120" s="996"/>
      <c r="U120" s="997"/>
      <c r="V120" s="49"/>
      <c r="W120" s="140"/>
      <c r="X120" s="154"/>
      <c r="Y120" s="154"/>
      <c r="Z120" s="447" t="s">
        <v>1220</v>
      </c>
      <c r="AA120" s="225" t="s">
        <v>1221</v>
      </c>
      <c r="AB120" s="224"/>
      <c r="AC120" s="404"/>
      <c r="AD120" s="404"/>
      <c r="AE120" s="404"/>
      <c r="AF120" s="404"/>
      <c r="AG120" s="404"/>
      <c r="AH120" s="404"/>
      <c r="AI120" s="404"/>
      <c r="AJ120" s="404"/>
      <c r="AK120" s="404"/>
      <c r="AL120" s="404"/>
      <c r="AM120" s="404"/>
      <c r="AN120" s="404"/>
      <c r="AO120" s="404"/>
      <c r="AP120" s="154"/>
      <c r="AQ120" s="154"/>
      <c r="AR120" s="154"/>
      <c r="AS120" s="154"/>
      <c r="AU120" s="161"/>
      <c r="AV120" s="161"/>
      <c r="AW120" s="161"/>
      <c r="AX120" s="161"/>
      <c r="AY120" s="161"/>
      <c r="AZ120" s="161"/>
      <c r="BA120" s="161"/>
      <c r="BB120" s="161"/>
      <c r="BC120" s="161"/>
      <c r="BD120" s="161"/>
      <c r="BE120" s="161"/>
      <c r="BF120" s="161"/>
      <c r="BG120" s="161"/>
      <c r="BH120" s="161"/>
      <c r="BI120" s="161"/>
      <c r="BJ120" s="161"/>
      <c r="BK120" s="161"/>
      <c r="BL120" s="161"/>
      <c r="BM120" s="161"/>
      <c r="BN120" s="161"/>
      <c r="BO120" s="161"/>
      <c r="BP120" s="161"/>
    </row>
    <row r="121" spans="1:68" ht="18" customHeight="1">
      <c r="A121" s="108"/>
      <c r="B121" s="117"/>
      <c r="C121" s="118"/>
      <c r="D121" s="998"/>
      <c r="E121" s="999"/>
      <c r="F121" s="999"/>
      <c r="G121" s="999"/>
      <c r="H121" s="999"/>
      <c r="I121" s="1000"/>
      <c r="J121" s="998"/>
      <c r="K121" s="999"/>
      <c r="L121" s="999"/>
      <c r="M121" s="999"/>
      <c r="N121" s="999"/>
      <c r="O121" s="1000"/>
      <c r="P121" s="998"/>
      <c r="Q121" s="999"/>
      <c r="R121" s="999"/>
      <c r="S121" s="999"/>
      <c r="T121" s="999"/>
      <c r="U121" s="1000"/>
      <c r="V121" s="49"/>
      <c r="W121" s="5"/>
      <c r="X121" s="140"/>
      <c r="Y121" s="5"/>
      <c r="Z121" s="447"/>
      <c r="AA121" s="404" t="s">
        <v>1222</v>
      </c>
      <c r="AB121" s="404"/>
      <c r="AC121" s="224"/>
      <c r="AD121" s="224"/>
      <c r="AE121" s="224"/>
      <c r="AF121" s="224"/>
      <c r="AG121" s="224"/>
      <c r="AH121" s="224"/>
      <c r="AI121" s="224"/>
      <c r="AJ121" s="224"/>
      <c r="AK121" s="404"/>
      <c r="AL121" s="404"/>
      <c r="AM121" s="404"/>
      <c r="AN121" s="404"/>
      <c r="AO121" s="404"/>
      <c r="AP121" s="154"/>
      <c r="AQ121" s="154"/>
      <c r="AR121" s="154"/>
      <c r="AS121" s="140"/>
      <c r="AU121" s="161"/>
      <c r="AV121" s="161"/>
      <c r="AW121" s="161"/>
      <c r="AX121" s="161"/>
      <c r="AY121" s="161"/>
      <c r="AZ121" s="161"/>
      <c r="BA121" s="161"/>
      <c r="BB121" s="161"/>
      <c r="BC121" s="161"/>
      <c r="BD121" s="161"/>
      <c r="BE121" s="161"/>
      <c r="BF121" s="161"/>
      <c r="BG121" s="161"/>
      <c r="BH121" s="161"/>
      <c r="BI121" s="161"/>
      <c r="BJ121" s="161"/>
      <c r="BK121" s="161"/>
      <c r="BL121" s="161"/>
      <c r="BM121" s="161"/>
      <c r="BN121" s="161"/>
      <c r="BO121" s="161"/>
      <c r="BP121" s="161"/>
    </row>
    <row r="122" spans="1:68" ht="18" customHeight="1">
      <c r="A122" s="49"/>
      <c r="B122" s="49"/>
      <c r="C122" s="49"/>
      <c r="D122" s="9"/>
      <c r="E122" s="9"/>
      <c r="F122" s="9"/>
      <c r="G122" s="9"/>
      <c r="H122" s="9"/>
      <c r="I122" s="9"/>
      <c r="J122" s="9"/>
      <c r="K122" s="9"/>
      <c r="L122" s="9"/>
      <c r="M122" s="9"/>
      <c r="N122" s="9"/>
      <c r="O122" s="9"/>
      <c r="P122" s="9"/>
      <c r="Q122" s="9"/>
      <c r="R122" s="9"/>
      <c r="S122" s="9"/>
      <c r="T122" s="9"/>
      <c r="U122" s="9"/>
      <c r="V122" s="49"/>
      <c r="W122" s="426" t="s">
        <v>1138</v>
      </c>
      <c r="X122" s="6"/>
      <c r="Y122" s="5"/>
      <c r="Z122" s="5"/>
      <c r="AA122" s="5"/>
      <c r="AB122" s="5"/>
      <c r="AC122" s="5"/>
      <c r="AD122" s="5"/>
      <c r="AE122" s="5"/>
      <c r="AF122" s="5"/>
      <c r="AG122" s="5"/>
      <c r="AH122" s="5"/>
      <c r="AI122" s="5"/>
      <c r="AJ122" s="154"/>
      <c r="AK122" s="154"/>
      <c r="AL122" s="154"/>
      <c r="AM122" s="154"/>
      <c r="AN122" s="154"/>
      <c r="AO122" s="154"/>
      <c r="AP122" s="154"/>
      <c r="AQ122" s="154"/>
      <c r="AR122" s="154"/>
      <c r="AS122" s="140"/>
      <c r="AU122" s="161"/>
      <c r="AV122" s="161"/>
      <c r="AW122" s="161"/>
      <c r="AX122" s="161"/>
      <c r="AY122" s="161"/>
      <c r="AZ122" s="161"/>
      <c r="BA122" s="161"/>
      <c r="BB122" s="161"/>
      <c r="BC122" s="161"/>
      <c r="BD122" s="161"/>
      <c r="BE122" s="161"/>
      <c r="BF122" s="161"/>
      <c r="BG122" s="161"/>
      <c r="BH122" s="161"/>
      <c r="BI122" s="161"/>
      <c r="BJ122" s="161"/>
      <c r="BK122" s="161"/>
      <c r="BL122" s="161"/>
      <c r="BM122" s="161"/>
      <c r="BN122" s="161"/>
      <c r="BO122" s="161"/>
      <c r="BP122" s="161"/>
    </row>
    <row r="123" spans="1:68" ht="18" customHeight="1">
      <c r="A123" s="1124" t="s">
        <v>143</v>
      </c>
      <c r="B123" s="1125"/>
      <c r="C123" s="1126"/>
      <c r="D123" s="989" t="s">
        <v>78</v>
      </c>
      <c r="E123" s="990"/>
      <c r="F123" s="990"/>
      <c r="G123" s="990"/>
      <c r="H123" s="990"/>
      <c r="I123" s="991"/>
      <c r="J123" s="989" t="s">
        <v>79</v>
      </c>
      <c r="K123" s="990"/>
      <c r="L123" s="990"/>
      <c r="M123" s="990"/>
      <c r="N123" s="990"/>
      <c r="O123" s="991"/>
      <c r="P123" s="989" t="s">
        <v>80</v>
      </c>
      <c r="Q123" s="990"/>
      <c r="R123" s="990"/>
      <c r="S123" s="990"/>
      <c r="T123" s="990"/>
      <c r="U123" s="991"/>
      <c r="V123" s="49"/>
      <c r="W123" s="140"/>
      <c r="X123" s="1008" t="s">
        <v>1125</v>
      </c>
      <c r="Y123" s="1009"/>
      <c r="Z123" s="1009"/>
      <c r="AA123" s="1009"/>
      <c r="AB123" s="1009"/>
      <c r="AC123" s="1010"/>
      <c r="AD123" s="154"/>
      <c r="AE123" s="154"/>
      <c r="AF123" s="154"/>
      <c r="AG123" s="154"/>
      <c r="AH123" s="154"/>
      <c r="AI123" s="154"/>
      <c r="AJ123" s="154"/>
      <c r="AK123" s="140"/>
      <c r="AL123" s="140"/>
      <c r="AM123" s="140"/>
      <c r="AN123" s="140"/>
      <c r="AO123" s="140"/>
      <c r="AP123" s="140"/>
      <c r="AQ123" s="140"/>
      <c r="AR123" s="140"/>
      <c r="AS123" s="140"/>
    </row>
    <row r="124" spans="1:68" ht="18" customHeight="1">
      <c r="A124" s="932" t="s">
        <v>691</v>
      </c>
      <c r="B124" s="933"/>
      <c r="C124" s="934"/>
      <c r="D124" s="966" t="s">
        <v>65</v>
      </c>
      <c r="E124" s="967"/>
      <c r="F124" s="974"/>
      <c r="G124" s="974"/>
      <c r="H124" s="974"/>
      <c r="I124" s="201"/>
      <c r="J124" s="966" t="s">
        <v>65</v>
      </c>
      <c r="K124" s="967"/>
      <c r="L124" s="974"/>
      <c r="M124" s="974"/>
      <c r="N124" s="974"/>
      <c r="O124" s="201"/>
      <c r="P124" s="966" t="s">
        <v>65</v>
      </c>
      <c r="Q124" s="967"/>
      <c r="R124" s="974"/>
      <c r="S124" s="974"/>
      <c r="T124" s="974"/>
      <c r="U124" s="201"/>
      <c r="V124" s="49"/>
      <c r="W124" s="140"/>
      <c r="X124" s="140" t="s">
        <v>1126</v>
      </c>
      <c r="Y124" s="154"/>
      <c r="Z124" s="154"/>
      <c r="AA124" s="154"/>
      <c r="AB124" s="154"/>
      <c r="AC124" s="154"/>
      <c r="AD124" s="154"/>
      <c r="AE124" s="154"/>
      <c r="AF124" s="154"/>
      <c r="AG124" s="154"/>
      <c r="AH124" s="154"/>
      <c r="AI124" s="154"/>
      <c r="AJ124" s="140"/>
      <c r="AK124" s="140"/>
      <c r="AL124" s="140"/>
      <c r="AM124" s="140"/>
      <c r="AN124" s="140"/>
      <c r="AO124" s="140"/>
      <c r="AP124" s="140"/>
      <c r="AQ124" s="140"/>
      <c r="AR124" s="140"/>
      <c r="AS124" s="140"/>
    </row>
    <row r="125" spans="1:68" ht="18" customHeight="1">
      <c r="A125" s="939" t="str">
        <f>IF(コントロール!D4=TRUE,"計上金額：","送金額等：")</f>
        <v>送金額等：</v>
      </c>
      <c r="B125" s="940"/>
      <c r="C125" s="941"/>
      <c r="D125" s="492" t="s">
        <v>1602</v>
      </c>
      <c r="E125" s="12" t="s">
        <v>1622</v>
      </c>
      <c r="F125" s="9"/>
      <c r="G125" s="493" t="s">
        <v>1602</v>
      </c>
      <c r="H125" s="495" t="s">
        <v>1623</v>
      </c>
      <c r="I125" s="47"/>
      <c r="J125" s="492" t="s">
        <v>1602</v>
      </c>
      <c r="K125" s="12" t="s">
        <v>1622</v>
      </c>
      <c r="L125" s="9"/>
      <c r="M125" s="493" t="s">
        <v>1602</v>
      </c>
      <c r="N125" s="495" t="s">
        <v>1623</v>
      </c>
      <c r="O125" s="47"/>
      <c r="P125" s="492" t="s">
        <v>1602</v>
      </c>
      <c r="Q125" s="12" t="s">
        <v>1622</v>
      </c>
      <c r="R125" s="9"/>
      <c r="S125" s="493" t="s">
        <v>1602</v>
      </c>
      <c r="T125" s="495" t="s">
        <v>1623</v>
      </c>
      <c r="U125" s="47"/>
      <c r="V125" s="49"/>
      <c r="W125" s="140"/>
      <c r="X125" s="1008" t="s">
        <v>1127</v>
      </c>
      <c r="Y125" s="1009"/>
      <c r="Z125" s="1009"/>
      <c r="AA125" s="1009"/>
      <c r="AB125" s="1009"/>
      <c r="AC125" s="1010"/>
      <c r="AD125" s="140"/>
      <c r="AE125" s="140"/>
      <c r="AF125" s="140"/>
      <c r="AG125" s="140"/>
      <c r="AH125" s="140"/>
      <c r="AI125" s="140"/>
      <c r="AJ125" s="140"/>
      <c r="AK125" s="140"/>
      <c r="AL125" s="140"/>
      <c r="AM125" s="140"/>
      <c r="AN125" s="140"/>
      <c r="AO125" s="140"/>
      <c r="AP125" s="140"/>
      <c r="AQ125" s="140"/>
      <c r="AR125" s="140"/>
      <c r="AS125" s="140"/>
    </row>
    <row r="126" spans="1:68" ht="18" customHeight="1">
      <c r="A126" s="105"/>
      <c r="B126" s="106"/>
      <c r="C126" s="107" t="s">
        <v>104</v>
      </c>
      <c r="D126" s="46"/>
      <c r="E126" s="294"/>
      <c r="F126" s="1001"/>
      <c r="G126" s="1001"/>
      <c r="H126" s="1001"/>
      <c r="I126" s="58" t="str">
        <f>$I$35</f>
        <v>USD</v>
      </c>
      <c r="J126" s="46"/>
      <c r="K126" s="294"/>
      <c r="L126" s="1001"/>
      <c r="M126" s="1001"/>
      <c r="N126" s="1001"/>
      <c r="O126" s="58" t="str">
        <f>$I$35</f>
        <v>USD</v>
      </c>
      <c r="P126" s="46"/>
      <c r="Q126" s="294"/>
      <c r="R126" s="1001"/>
      <c r="S126" s="1001"/>
      <c r="T126" s="1001"/>
      <c r="U126" s="58" t="str">
        <f>$I$35</f>
        <v>USD</v>
      </c>
      <c r="V126" s="49"/>
      <c r="W126" s="140"/>
      <c r="X126" s="138" t="s">
        <v>1128</v>
      </c>
      <c r="Y126" s="140"/>
      <c r="Z126" s="140"/>
      <c r="AA126" s="140"/>
      <c r="AB126" s="140"/>
      <c r="AC126" s="140"/>
      <c r="AD126" s="140"/>
      <c r="AE126" s="140"/>
      <c r="AF126" s="140"/>
      <c r="AG126" s="140"/>
      <c r="AH126" s="140"/>
      <c r="AI126" s="140"/>
      <c r="AJ126" s="140"/>
      <c r="AK126" s="140"/>
      <c r="AL126" s="140"/>
      <c r="AM126" s="140"/>
      <c r="AN126" s="140"/>
      <c r="AO126" s="140"/>
      <c r="AP126" s="140"/>
      <c r="AQ126" s="140"/>
      <c r="AR126" s="140"/>
      <c r="AS126" s="140"/>
    </row>
    <row r="127" spans="1:68" ht="18" customHeight="1">
      <c r="A127" s="105"/>
      <c r="B127" s="106"/>
      <c r="C127" s="107" t="s">
        <v>169</v>
      </c>
      <c r="D127" s="46"/>
      <c r="E127" s="13"/>
      <c r="F127" s="202" t="str">
        <f>IF(AND(コントロール!Q9=FALSE,コントロール!Q10=FALSE),"",IF(コントロール!Q9=TRUE,"記入要→","記入不要"))</f>
        <v/>
      </c>
      <c r="G127" s="980"/>
      <c r="H127" s="980"/>
      <c r="I127" s="39"/>
      <c r="J127" s="46"/>
      <c r="K127" s="13"/>
      <c r="L127" s="202" t="str">
        <f>IF(AND(コントロール!R9=FALSE,コントロール!R10=FALSE),"",IF(コントロール!R9=TRUE,"記入要→","記入不要"))</f>
        <v/>
      </c>
      <c r="M127" s="980"/>
      <c r="N127" s="980"/>
      <c r="O127" s="39"/>
      <c r="P127" s="46"/>
      <c r="Q127" s="13"/>
      <c r="R127" s="202" t="str">
        <f>IF(AND(コントロール!S9=FALSE,コントロール!S10=FALSE),"",IF(コントロール!S9=TRUE,"記入要→","記入不要"))</f>
        <v/>
      </c>
      <c r="S127" s="980"/>
      <c r="T127" s="980"/>
      <c r="U127" s="39"/>
      <c r="V127" s="49"/>
      <c r="W127" s="140"/>
      <c r="X127" s="154" t="s">
        <v>113</v>
      </c>
      <c r="Y127" s="140"/>
      <c r="Z127" s="140"/>
      <c r="AA127" s="140"/>
      <c r="AB127" s="140"/>
      <c r="AC127" s="140"/>
      <c r="AD127" s="140"/>
      <c r="AE127" s="140"/>
      <c r="AF127" s="140"/>
      <c r="AG127" s="140"/>
      <c r="AH127" s="140"/>
      <c r="AI127" s="140"/>
      <c r="AJ127" s="140"/>
      <c r="AK127" s="140"/>
      <c r="AL127" s="140"/>
      <c r="AM127" s="140"/>
      <c r="AN127" s="140"/>
      <c r="AO127" s="140"/>
      <c r="AP127" s="140"/>
      <c r="AQ127" s="140"/>
      <c r="AR127" s="140"/>
      <c r="AS127" s="140"/>
    </row>
    <row r="128" spans="1:68" ht="18" customHeight="1">
      <c r="A128" s="108"/>
      <c r="B128" s="109"/>
      <c r="C128" s="110" t="s">
        <v>170</v>
      </c>
      <c r="D128" s="203"/>
      <c r="E128" s="37" t="s">
        <v>57</v>
      </c>
      <c r="F128" s="938" t="str">
        <f>IF(コントロール!Q9=TRUE,ROUNDDOWN(F126*G127,0),"－－－－")</f>
        <v>－－－－</v>
      </c>
      <c r="G128" s="938"/>
      <c r="H128" s="938"/>
      <c r="I128" s="28" t="s">
        <v>20</v>
      </c>
      <c r="J128" s="203"/>
      <c r="K128" s="37" t="s">
        <v>57</v>
      </c>
      <c r="L128" s="938" t="str">
        <f>IF(コントロール!R9=TRUE,ROUNDDOWN(L126*M127,0),"－－－－")</f>
        <v>－－－－</v>
      </c>
      <c r="M128" s="938"/>
      <c r="N128" s="938"/>
      <c r="O128" s="28" t="s">
        <v>20</v>
      </c>
      <c r="P128" s="203"/>
      <c r="Q128" s="37" t="s">
        <v>57</v>
      </c>
      <c r="R128" s="938" t="str">
        <f>IF(コントロール!S9=TRUE,ROUNDDOWN(R126*S127,0),"－－－－")</f>
        <v>－－－－</v>
      </c>
      <c r="S128" s="938"/>
      <c r="T128" s="938"/>
      <c r="U128" s="28" t="s">
        <v>20</v>
      </c>
      <c r="V128" s="49"/>
      <c r="W128" s="140"/>
      <c r="X128" s="1005" t="s">
        <v>1129</v>
      </c>
      <c r="Y128" s="1006"/>
      <c r="Z128" s="1006"/>
      <c r="AA128" s="1006"/>
      <c r="AB128" s="1007"/>
      <c r="AC128" s="140"/>
      <c r="AD128" s="140"/>
      <c r="AE128" s="140"/>
      <c r="AF128" s="140"/>
      <c r="AG128" s="140"/>
      <c r="AH128" s="140"/>
      <c r="AI128" s="140"/>
      <c r="AJ128" s="140"/>
      <c r="AK128" s="140"/>
      <c r="AL128" s="140"/>
      <c r="AM128" s="140"/>
      <c r="AN128" s="140"/>
      <c r="AO128" s="140"/>
      <c r="AP128" s="140"/>
      <c r="AQ128" s="140"/>
      <c r="AR128" s="140"/>
      <c r="AS128" s="140"/>
    </row>
    <row r="129" spans="1:45" ht="18" customHeight="1">
      <c r="A129" s="1121" t="s">
        <v>144</v>
      </c>
      <c r="B129" s="1122"/>
      <c r="C129" s="1123"/>
      <c r="D129" s="492" t="s">
        <v>1602</v>
      </c>
      <c r="E129" s="12" t="s">
        <v>1629</v>
      </c>
      <c r="F129" s="466" t="s">
        <v>1602</v>
      </c>
      <c r="G129" s="12"/>
      <c r="H129" s="489" t="s">
        <v>1602</v>
      </c>
      <c r="I129" s="39" t="s">
        <v>1607</v>
      </c>
      <c r="J129" s="492" t="s">
        <v>1602</v>
      </c>
      <c r="K129" s="12" t="s">
        <v>1629</v>
      </c>
      <c r="L129" s="466" t="s">
        <v>1602</v>
      </c>
      <c r="M129" s="12"/>
      <c r="N129" s="489" t="s">
        <v>1602</v>
      </c>
      <c r="O129" s="39" t="s">
        <v>1607</v>
      </c>
      <c r="P129" s="492" t="s">
        <v>1602</v>
      </c>
      <c r="Q129" s="12" t="s">
        <v>1629</v>
      </c>
      <c r="R129" s="466" t="s">
        <v>1602</v>
      </c>
      <c r="S129" s="12"/>
      <c r="T129" s="489" t="s">
        <v>1602</v>
      </c>
      <c r="U129" s="39" t="s">
        <v>1607</v>
      </c>
      <c r="V129" s="49"/>
      <c r="W129" s="140"/>
      <c r="X129" s="140" t="s">
        <v>1130</v>
      </c>
      <c r="Y129" s="140"/>
      <c r="Z129" s="140"/>
      <c r="AA129" s="140"/>
      <c r="AB129" s="140"/>
      <c r="AC129" s="140"/>
      <c r="AD129" s="140"/>
      <c r="AE129" s="140"/>
      <c r="AF129" s="140"/>
      <c r="AG129" s="140"/>
      <c r="AH129" s="140"/>
      <c r="AI129" s="140"/>
      <c r="AJ129" s="140"/>
      <c r="AK129" s="140"/>
      <c r="AL129" s="140"/>
      <c r="AM129" s="140"/>
      <c r="AN129" s="140"/>
      <c r="AO129" s="140"/>
      <c r="AP129" s="140"/>
      <c r="AQ129" s="140"/>
      <c r="AR129" s="140"/>
      <c r="AS129" s="140"/>
    </row>
    <row r="130" spans="1:45" ht="18" customHeight="1">
      <c r="A130" s="1118" t="str">
        <f>IF(コントロール!$D$2=TRUE,""," 該当株式数")</f>
        <v xml:space="preserve"> 該当株式数</v>
      </c>
      <c r="B130" s="1119"/>
      <c r="C130" s="1120"/>
      <c r="D130" s="987" t="str">
        <f>IF(コントロール!$D$2=TRUE,"",IF(AND(コントロール!Q$9=FALSE,コントロール!Q$10=FALSE),"","記入要→"))</f>
        <v/>
      </c>
      <c r="E130" s="988"/>
      <c r="F130" s="986" t="str">
        <f>IF(コントロール!$D$2=TRUE,"---"," ")</f>
        <v xml:space="preserve"> </v>
      </c>
      <c r="G130" s="986"/>
      <c r="H130" s="986"/>
      <c r="I130" s="21" t="s">
        <v>46</v>
      </c>
      <c r="J130" s="987" t="str">
        <f>IF(コントロール!$D$2=TRUE,"",IF(AND(コントロール!R$9=FALSE,コントロール!R$10=FALSE),"","記入要→"))</f>
        <v/>
      </c>
      <c r="K130" s="988"/>
      <c r="L130" s="986" t="str">
        <f>IF(コントロール!$D$2=TRUE,"---"," ")</f>
        <v xml:space="preserve"> </v>
      </c>
      <c r="M130" s="986"/>
      <c r="N130" s="986"/>
      <c r="O130" s="21" t="s">
        <v>46</v>
      </c>
      <c r="P130" s="987" t="str">
        <f>IF(コントロール!$D$2=TRUE,"",IF(AND(コントロール!S$9=FALSE,コントロール!S$10=FALSE),"","記入要→"))</f>
        <v/>
      </c>
      <c r="Q130" s="988"/>
      <c r="R130" s="986" t="str">
        <f>IF(コントロール!$D$2=TRUE,"---"," ")</f>
        <v xml:space="preserve"> </v>
      </c>
      <c r="S130" s="986"/>
      <c r="T130" s="986"/>
      <c r="U130" s="21" t="s">
        <v>46</v>
      </c>
      <c r="V130" s="49"/>
      <c r="W130" s="140"/>
      <c r="X130" s="140"/>
      <c r="Y130" s="140"/>
      <c r="Z130" s="140"/>
      <c r="AA130" s="142"/>
      <c r="AB130" s="152" t="s">
        <v>1132</v>
      </c>
      <c r="AC130" s="140" t="s">
        <v>1133</v>
      </c>
      <c r="AD130" s="140"/>
      <c r="AE130" s="140"/>
      <c r="AF130" s="140"/>
      <c r="AG130" s="140"/>
      <c r="AH130" s="140"/>
      <c r="AI130" s="140"/>
      <c r="AJ130" s="140"/>
      <c r="AK130" s="140"/>
      <c r="AL130" s="140"/>
      <c r="AM130" s="140"/>
      <c r="AN130" s="140"/>
      <c r="AO130" s="140"/>
      <c r="AP130" s="140"/>
      <c r="AQ130" s="140"/>
      <c r="AR130" s="140"/>
      <c r="AS130" s="140"/>
    </row>
    <row r="131" spans="1:45" ht="18" customHeight="1">
      <c r="A131" s="111" t="s">
        <v>145</v>
      </c>
      <c r="B131" s="112"/>
      <c r="C131" s="113"/>
      <c r="D131" s="992"/>
      <c r="E131" s="993"/>
      <c r="F131" s="993"/>
      <c r="G131" s="993"/>
      <c r="H131" s="993"/>
      <c r="I131" s="994"/>
      <c r="J131" s="992"/>
      <c r="K131" s="993"/>
      <c r="L131" s="993"/>
      <c r="M131" s="993"/>
      <c r="N131" s="993"/>
      <c r="O131" s="994"/>
      <c r="P131" s="992"/>
      <c r="Q131" s="993"/>
      <c r="R131" s="993"/>
      <c r="S131" s="993"/>
      <c r="T131" s="993"/>
      <c r="U131" s="994"/>
      <c r="V131" s="49"/>
      <c r="W131" s="140"/>
      <c r="X131" s="140"/>
      <c r="Y131" s="140"/>
      <c r="Z131" s="140"/>
      <c r="AA131" s="142"/>
      <c r="AB131" s="152" t="s">
        <v>1131</v>
      </c>
      <c r="AC131" s="140" t="s">
        <v>1134</v>
      </c>
      <c r="AD131" s="140"/>
      <c r="AE131" s="140"/>
      <c r="AF131" s="140"/>
      <c r="AG131" s="140"/>
      <c r="AH131" s="140"/>
      <c r="AI131" s="140"/>
      <c r="AJ131" s="140"/>
      <c r="AK131" s="140"/>
      <c r="AL131" s="140"/>
      <c r="AM131" s="140"/>
      <c r="AN131" s="140"/>
      <c r="AO131" s="140"/>
      <c r="AP131" s="140"/>
      <c r="AQ131" s="140"/>
      <c r="AR131" s="140"/>
      <c r="AS131" s="140"/>
    </row>
    <row r="132" spans="1:45" ht="18" customHeight="1">
      <c r="A132" s="114"/>
      <c r="B132" s="115"/>
      <c r="C132" s="116"/>
      <c r="D132" s="995"/>
      <c r="E132" s="996"/>
      <c r="F132" s="996"/>
      <c r="G132" s="996"/>
      <c r="H132" s="996"/>
      <c r="I132" s="997"/>
      <c r="J132" s="995"/>
      <c r="K132" s="996"/>
      <c r="L132" s="996"/>
      <c r="M132" s="996"/>
      <c r="N132" s="996"/>
      <c r="O132" s="997"/>
      <c r="P132" s="995"/>
      <c r="Q132" s="996"/>
      <c r="R132" s="996"/>
      <c r="S132" s="996"/>
      <c r="T132" s="996"/>
      <c r="U132" s="997"/>
      <c r="V132" s="49"/>
      <c r="W132" s="140"/>
      <c r="X132" s="1008" t="s">
        <v>1135</v>
      </c>
      <c r="Y132" s="1009"/>
      <c r="Z132" s="1009"/>
      <c r="AA132" s="1009"/>
      <c r="AB132" s="1009"/>
      <c r="AC132" s="1010"/>
      <c r="AD132" s="140"/>
      <c r="AE132" s="140"/>
      <c r="AF132" s="140"/>
      <c r="AG132" s="140"/>
      <c r="AH132" s="140"/>
      <c r="AI132" s="140"/>
      <c r="AJ132" s="140"/>
      <c r="AK132" s="140"/>
      <c r="AL132" s="140"/>
      <c r="AM132" s="140"/>
      <c r="AN132" s="140"/>
      <c r="AO132" s="140"/>
      <c r="AP132" s="140"/>
      <c r="AQ132" s="140"/>
      <c r="AR132" s="140"/>
      <c r="AS132" s="140"/>
    </row>
    <row r="133" spans="1:45" ht="18" customHeight="1">
      <c r="A133" s="108"/>
      <c r="B133" s="117"/>
      <c r="C133" s="118"/>
      <c r="D133" s="998"/>
      <c r="E133" s="999"/>
      <c r="F133" s="999"/>
      <c r="G133" s="999"/>
      <c r="H133" s="999"/>
      <c r="I133" s="1000"/>
      <c r="J133" s="998"/>
      <c r="K133" s="999"/>
      <c r="L133" s="999"/>
      <c r="M133" s="999"/>
      <c r="N133" s="999"/>
      <c r="O133" s="1000"/>
      <c r="P133" s="998"/>
      <c r="Q133" s="999"/>
      <c r="R133" s="999"/>
      <c r="S133" s="999"/>
      <c r="T133" s="999"/>
      <c r="U133" s="1000"/>
      <c r="V133" s="49"/>
      <c r="W133" s="140"/>
      <c r="X133" s="140" t="s">
        <v>1136</v>
      </c>
      <c r="Y133" s="140"/>
      <c r="Z133" s="140"/>
      <c r="AA133" s="140"/>
      <c r="AB133" s="140"/>
      <c r="AC133" s="140"/>
      <c r="AD133" s="140"/>
      <c r="AE133" s="140"/>
      <c r="AF133" s="140"/>
      <c r="AG133" s="140"/>
      <c r="AH133" s="140"/>
      <c r="AI133" s="140"/>
      <c r="AJ133" s="140"/>
      <c r="AK133" s="140"/>
      <c r="AL133" s="140"/>
      <c r="AM133" s="140"/>
      <c r="AN133" s="140"/>
      <c r="AO133" s="140"/>
      <c r="AP133" s="140"/>
      <c r="AQ133" s="140"/>
      <c r="AR133" s="140"/>
      <c r="AS133" s="140"/>
    </row>
    <row r="134" spans="1:45" ht="18" customHeight="1">
      <c r="A134" s="49"/>
      <c r="B134" s="49"/>
      <c r="C134" s="49"/>
      <c r="D134" s="55"/>
      <c r="E134" s="55"/>
      <c r="F134" s="55"/>
      <c r="G134" s="55"/>
      <c r="H134" s="55"/>
      <c r="I134" s="55"/>
      <c r="J134" s="55"/>
      <c r="K134" s="55"/>
      <c r="L134" s="55"/>
      <c r="M134" s="55"/>
      <c r="N134" s="55"/>
      <c r="O134" s="55"/>
      <c r="P134" s="55"/>
      <c r="Q134" s="55"/>
      <c r="R134" s="55"/>
      <c r="S134" s="55"/>
      <c r="T134" s="55"/>
      <c r="U134" s="55"/>
      <c r="V134" s="49"/>
      <c r="W134" s="140"/>
      <c r="X134" s="154" t="s">
        <v>1137</v>
      </c>
      <c r="Y134" s="140"/>
      <c r="Z134" s="140"/>
      <c r="AA134" s="142"/>
      <c r="AB134" s="140"/>
      <c r="AC134" s="140"/>
      <c r="AD134" s="140"/>
      <c r="AE134" s="140"/>
      <c r="AF134" s="140"/>
      <c r="AG134" s="140"/>
      <c r="AH134" s="140"/>
      <c r="AI134" s="140"/>
      <c r="AJ134" s="140"/>
      <c r="AK134" s="140"/>
      <c r="AL134" s="140"/>
      <c r="AM134" s="140"/>
      <c r="AN134" s="140"/>
      <c r="AO134" s="140"/>
      <c r="AP134" s="140"/>
      <c r="AQ134" s="140"/>
      <c r="AR134" s="140"/>
      <c r="AS134" s="140"/>
    </row>
    <row r="135" spans="1:45" ht="18" customHeight="1">
      <c r="A135" s="50" t="s">
        <v>140</v>
      </c>
      <c r="B135" s="49"/>
      <c r="C135" s="49"/>
      <c r="D135" s="49"/>
      <c r="E135" s="49"/>
      <c r="F135" s="49"/>
      <c r="G135" s="49"/>
      <c r="H135" s="49"/>
      <c r="I135" s="49"/>
      <c r="J135" s="49"/>
      <c r="K135" s="49"/>
      <c r="L135" s="49"/>
      <c r="M135" s="49"/>
      <c r="N135" s="49"/>
      <c r="O135" s="49"/>
      <c r="P135" s="49"/>
      <c r="Q135" s="49"/>
      <c r="R135" s="49"/>
      <c r="S135" s="49"/>
      <c r="T135" s="49"/>
      <c r="U135" s="49"/>
      <c r="V135" s="49"/>
      <c r="W135" s="166" t="s">
        <v>1168</v>
      </c>
      <c r="X135" s="140"/>
      <c r="Y135" s="140"/>
      <c r="Z135" s="140"/>
      <c r="AA135" s="140"/>
      <c r="AB135" s="140"/>
      <c r="AC135" s="140"/>
      <c r="AD135" s="140"/>
      <c r="AE135" s="140"/>
      <c r="AF135" s="140"/>
      <c r="AG135" s="140"/>
      <c r="AH135" s="140"/>
      <c r="AI135" s="140"/>
      <c r="AJ135" s="140"/>
      <c r="AK135" s="140"/>
      <c r="AL135" s="140"/>
      <c r="AM135" s="140"/>
      <c r="AN135" s="140"/>
      <c r="AO135" s="140"/>
      <c r="AP135" s="140"/>
      <c r="AQ135" s="140"/>
      <c r="AR135" s="140"/>
      <c r="AS135" s="140"/>
    </row>
    <row r="136" spans="1:45" ht="18" customHeight="1">
      <c r="A136" s="52"/>
      <c r="B136" s="49"/>
      <c r="C136" s="49"/>
      <c r="D136" s="49"/>
      <c r="E136" s="49"/>
      <c r="F136" s="49"/>
      <c r="G136" s="49"/>
      <c r="H136" s="49"/>
      <c r="I136" s="49"/>
      <c r="J136" s="49"/>
      <c r="K136" s="49"/>
      <c r="L136" s="49"/>
      <c r="M136" s="49"/>
      <c r="N136" s="49"/>
      <c r="O136" s="49"/>
      <c r="P136" s="49"/>
      <c r="Q136" s="49"/>
      <c r="R136" s="49"/>
      <c r="S136" s="49"/>
      <c r="T136" s="49"/>
      <c r="U136" s="49"/>
      <c r="V136" s="49"/>
      <c r="W136" s="140"/>
      <c r="X136" s="140" t="s">
        <v>1176</v>
      </c>
      <c r="Y136" s="140"/>
      <c r="Z136" s="140"/>
      <c r="AA136" s="140"/>
      <c r="AB136" s="140"/>
      <c r="AC136" s="140"/>
      <c r="AD136" s="140"/>
      <c r="AE136" s="140"/>
      <c r="AF136" s="140"/>
      <c r="AG136" s="140"/>
      <c r="AH136" s="140"/>
      <c r="AI136" s="140"/>
      <c r="AJ136" s="140"/>
      <c r="AK136" s="5"/>
      <c r="AL136" s="5"/>
      <c r="AM136" s="140"/>
      <c r="AN136" s="140"/>
      <c r="AO136" s="140"/>
      <c r="AP136" s="140"/>
      <c r="AQ136" s="140"/>
      <c r="AR136" s="140"/>
      <c r="AS136" s="140"/>
    </row>
    <row r="137" spans="1:45" ht="18" customHeight="1">
      <c r="A137" s="50" t="s">
        <v>728</v>
      </c>
      <c r="B137" s="49"/>
      <c r="C137" s="49"/>
      <c r="D137" s="49"/>
      <c r="E137" s="49"/>
      <c r="F137" s="49"/>
      <c r="G137" s="49"/>
      <c r="H137" s="49"/>
      <c r="I137" s="49"/>
      <c r="J137" s="49"/>
      <c r="K137" s="49"/>
      <c r="L137" s="49"/>
      <c r="M137" s="49"/>
      <c r="N137" s="49"/>
      <c r="O137" s="49"/>
      <c r="P137" s="49"/>
      <c r="Q137" s="49"/>
      <c r="R137" s="49"/>
      <c r="S137" s="49"/>
      <c r="T137" s="49"/>
      <c r="U137" s="49"/>
      <c r="V137" s="49"/>
      <c r="W137" s="140"/>
      <c r="X137" s="225" t="s">
        <v>1183</v>
      </c>
      <c r="Y137" s="224"/>
      <c r="Z137" s="224"/>
      <c r="AA137" s="224"/>
      <c r="AB137" s="224"/>
      <c r="AC137" s="224"/>
      <c r="AD137" s="224"/>
      <c r="AE137" s="224"/>
      <c r="AF137" s="224"/>
      <c r="AG137" s="224"/>
      <c r="AH137" s="224"/>
      <c r="AI137" s="224"/>
      <c r="AJ137" s="224"/>
      <c r="AK137" s="140"/>
      <c r="AL137" s="140"/>
      <c r="AM137" s="140"/>
      <c r="AN137" s="140"/>
      <c r="AO137" s="140"/>
      <c r="AP137" s="140"/>
      <c r="AQ137" s="140"/>
      <c r="AR137" s="140"/>
      <c r="AS137" s="140"/>
    </row>
    <row r="138" spans="1:45" ht="18" customHeight="1">
      <c r="A138" s="945" t="s">
        <v>1497</v>
      </c>
      <c r="B138" s="946"/>
      <c r="C138" s="63"/>
      <c r="D138" s="194" t="s">
        <v>32</v>
      </c>
      <c r="E138" s="1101"/>
      <c r="F138" s="1101"/>
      <c r="G138" s="1101"/>
      <c r="H138" s="1101"/>
      <c r="I138" s="1101"/>
      <c r="J138" s="1101"/>
      <c r="K138" s="1101"/>
      <c r="L138" s="1101"/>
      <c r="M138" s="1101"/>
      <c r="N138" s="1101"/>
      <c r="O138" s="1101"/>
      <c r="P138" s="25"/>
      <c r="Q138" s="194" t="s">
        <v>33</v>
      </c>
      <c r="R138" s="1149"/>
      <c r="S138" s="1149"/>
      <c r="T138" s="24" t="s">
        <v>34</v>
      </c>
      <c r="U138" s="26"/>
      <c r="V138" s="49"/>
      <c r="W138" s="140"/>
      <c r="X138" s="140"/>
      <c r="Y138" s="137" t="s">
        <v>1139</v>
      </c>
      <c r="Z138" s="140"/>
      <c r="AA138" s="140"/>
      <c r="AB138" s="140"/>
      <c r="AC138" s="140"/>
      <c r="AD138" s="140"/>
      <c r="AE138" s="140"/>
      <c r="AF138" s="140"/>
      <c r="AG138" s="140"/>
      <c r="AH138" s="140"/>
      <c r="AI138" s="140"/>
      <c r="AJ138" s="140"/>
      <c r="AK138" s="140"/>
      <c r="AL138" s="140"/>
      <c r="AM138" s="140"/>
      <c r="AN138" s="140"/>
      <c r="AO138" s="140"/>
      <c r="AP138" s="140"/>
      <c r="AQ138" s="140"/>
      <c r="AR138" s="140"/>
      <c r="AS138" s="140"/>
    </row>
    <row r="139" spans="1:45" ht="18" customHeight="1">
      <c r="A139" s="1099"/>
      <c r="B139" s="1100"/>
      <c r="C139" s="34"/>
      <c r="D139" s="70"/>
      <c r="E139" s="70"/>
      <c r="F139" s="70"/>
      <c r="G139" s="70"/>
      <c r="H139" s="37" t="s">
        <v>642</v>
      </c>
      <c r="I139" s="1150"/>
      <c r="J139" s="1150"/>
      <c r="K139" s="1150"/>
      <c r="L139" s="36"/>
      <c r="M139" s="70"/>
      <c r="N139" s="37" t="s">
        <v>35</v>
      </c>
      <c r="O139" s="1111"/>
      <c r="P139" s="1111"/>
      <c r="Q139" s="36" t="s">
        <v>36</v>
      </c>
      <c r="R139" s="70"/>
      <c r="S139" s="70"/>
      <c r="T139" s="70"/>
      <c r="U139" s="71"/>
      <c r="V139" s="49"/>
      <c r="W139" s="140"/>
      <c r="X139" s="140"/>
      <c r="Y139" s="137" t="s">
        <v>1140</v>
      </c>
      <c r="Z139" s="140"/>
      <c r="AA139" s="140"/>
      <c r="AB139" s="140"/>
      <c r="AC139" s="140"/>
      <c r="AD139" s="140"/>
      <c r="AE139" s="140"/>
      <c r="AF139" s="140"/>
      <c r="AG139" s="140"/>
      <c r="AH139" s="140"/>
      <c r="AI139" s="140"/>
      <c r="AJ139" s="140"/>
      <c r="AK139" s="5"/>
      <c r="AL139" s="5"/>
      <c r="AM139" s="396"/>
      <c r="AN139" s="396"/>
      <c r="AO139" s="396"/>
      <c r="AP139" s="396"/>
      <c r="AQ139" s="396"/>
      <c r="AR139" s="396"/>
      <c r="AS139" s="396"/>
    </row>
    <row r="140" spans="1:45" ht="18" customHeight="1">
      <c r="A140" s="945" t="s">
        <v>141</v>
      </c>
      <c r="B140" s="946"/>
      <c r="C140" s="63"/>
      <c r="D140" s="24"/>
      <c r="E140" s="194" t="s">
        <v>38</v>
      </c>
      <c r="F140" s="1101"/>
      <c r="G140" s="1101"/>
      <c r="H140" s="1101"/>
      <c r="I140" s="1101"/>
      <c r="J140" s="1101"/>
      <c r="K140" s="24"/>
      <c r="L140" s="194" t="s">
        <v>37</v>
      </c>
      <c r="M140" s="1135"/>
      <c r="N140" s="1135"/>
      <c r="O140" s="1135"/>
      <c r="P140" s="1135"/>
      <c r="Q140" s="1135"/>
      <c r="R140" s="1135"/>
      <c r="S140" s="1135"/>
      <c r="T140" s="1135"/>
      <c r="U140" s="1136"/>
      <c r="V140" s="49"/>
      <c r="W140" s="140"/>
      <c r="X140" s="396" t="s">
        <v>1111</v>
      </c>
      <c r="Y140" s="171"/>
      <c r="Z140" s="171"/>
      <c r="AA140" s="171"/>
      <c r="AB140" s="171"/>
      <c r="AC140" s="400" t="s">
        <v>110</v>
      </c>
      <c r="AD140" s="169" t="s">
        <v>696</v>
      </c>
      <c r="AE140" s="171"/>
      <c r="AF140" s="171"/>
      <c r="AG140" s="171"/>
      <c r="AH140" s="171"/>
      <c r="AI140" s="171"/>
      <c r="AJ140" s="171"/>
      <c r="AK140" s="171"/>
      <c r="AL140" s="171"/>
      <c r="AM140" s="396"/>
      <c r="AN140" s="396"/>
      <c r="AO140" s="396"/>
      <c r="AP140" s="396"/>
      <c r="AQ140" s="396"/>
      <c r="AR140" s="396"/>
      <c r="AS140" s="396"/>
    </row>
    <row r="141" spans="1:45" ht="18" customHeight="1">
      <c r="A141" s="1099"/>
      <c r="B141" s="1100"/>
      <c r="C141" s="34"/>
      <c r="D141" s="36"/>
      <c r="E141" s="37" t="s">
        <v>39</v>
      </c>
      <c r="F141" s="1148"/>
      <c r="G141" s="1148"/>
      <c r="H141" s="1148"/>
      <c r="I141" s="1148"/>
      <c r="J141" s="1148"/>
      <c r="K141" s="1148"/>
      <c r="L141" s="36"/>
      <c r="M141" s="37" t="s">
        <v>40</v>
      </c>
      <c r="N141" s="1034" t="s">
        <v>42</v>
      </c>
      <c r="O141" s="1034"/>
      <c r="P141" s="1034"/>
      <c r="Q141" s="36"/>
      <c r="R141" s="37" t="s">
        <v>41</v>
      </c>
      <c r="S141" s="1034" t="s">
        <v>42</v>
      </c>
      <c r="T141" s="1034"/>
      <c r="U141" s="1035"/>
      <c r="V141" s="49"/>
      <c r="W141" s="166" t="s">
        <v>729</v>
      </c>
      <c r="X141" s="396"/>
      <c r="Y141" s="396"/>
      <c r="Z141" s="396"/>
      <c r="AA141" s="396"/>
      <c r="AB141" s="396"/>
      <c r="AC141" s="396"/>
      <c r="AD141" s="396"/>
      <c r="AE141" s="396"/>
      <c r="AF141" s="396"/>
      <c r="AG141" s="396"/>
      <c r="AH141" s="396"/>
      <c r="AI141" s="396"/>
      <c r="AJ141" s="396"/>
      <c r="AK141" s="396"/>
      <c r="AL141" s="396"/>
      <c r="AM141" s="396"/>
      <c r="AN141" s="396"/>
      <c r="AO141" s="396"/>
      <c r="AP141" s="396"/>
      <c r="AQ141" s="396"/>
      <c r="AR141" s="396"/>
      <c r="AS141" s="396"/>
    </row>
    <row r="142" spans="1:45" ht="18" customHeight="1">
      <c r="A142" s="945" t="s">
        <v>142</v>
      </c>
      <c r="B142" s="946"/>
      <c r="C142" s="63"/>
      <c r="D142" s="24"/>
      <c r="E142" s="194" t="s">
        <v>38</v>
      </c>
      <c r="F142" s="1101"/>
      <c r="G142" s="1101"/>
      <c r="H142" s="1101"/>
      <c r="I142" s="1101"/>
      <c r="J142" s="1101"/>
      <c r="K142" s="24"/>
      <c r="L142" s="194" t="s">
        <v>37</v>
      </c>
      <c r="M142" s="1135"/>
      <c r="N142" s="1135"/>
      <c r="O142" s="1135"/>
      <c r="P142" s="1135"/>
      <c r="Q142" s="1135"/>
      <c r="R142" s="1135"/>
      <c r="S142" s="1135"/>
      <c r="T142" s="1135"/>
      <c r="U142" s="1136"/>
      <c r="V142" s="49"/>
      <c r="W142" s="140"/>
      <c r="X142" s="140" t="s">
        <v>1143</v>
      </c>
      <c r="Y142" s="396"/>
      <c r="Z142" s="396"/>
      <c r="AA142" s="396"/>
      <c r="AB142" s="396"/>
      <c r="AC142" s="396"/>
      <c r="AD142" s="448"/>
      <c r="AE142" s="136"/>
      <c r="AF142" s="396"/>
      <c r="AG142" s="396"/>
      <c r="AH142" s="396"/>
      <c r="AI142" s="396"/>
      <c r="AJ142" s="396"/>
      <c r="AK142" s="140"/>
      <c r="AL142" s="140"/>
      <c r="AM142" s="140"/>
      <c r="AN142" s="140"/>
      <c r="AO142" s="140"/>
      <c r="AP142" s="140"/>
      <c r="AQ142" s="140"/>
      <c r="AR142" s="140"/>
      <c r="AS142" s="140"/>
    </row>
    <row r="143" spans="1:45" ht="18" customHeight="1">
      <c r="A143" s="1099"/>
      <c r="B143" s="1100"/>
      <c r="C143" s="34"/>
      <c r="D143" s="36"/>
      <c r="E143" s="37" t="s">
        <v>39</v>
      </c>
      <c r="F143" s="1148"/>
      <c r="G143" s="1148"/>
      <c r="H143" s="1148"/>
      <c r="I143" s="1148"/>
      <c r="J143" s="1148"/>
      <c r="K143" s="1148"/>
      <c r="L143" s="36"/>
      <c r="M143" s="37" t="s">
        <v>40</v>
      </c>
      <c r="N143" s="1034" t="s">
        <v>42</v>
      </c>
      <c r="O143" s="1034"/>
      <c r="P143" s="1034"/>
      <c r="Q143" s="36"/>
      <c r="R143" s="37" t="s">
        <v>41</v>
      </c>
      <c r="S143" s="1034" t="s">
        <v>42</v>
      </c>
      <c r="T143" s="1034"/>
      <c r="U143" s="1035"/>
      <c r="V143" s="49"/>
      <c r="W143" s="140"/>
      <c r="X143" s="137"/>
      <c r="Y143" s="137" t="s">
        <v>1144</v>
      </c>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row>
    <row r="144" spans="1:45" ht="18" customHeight="1">
      <c r="A144" s="56" t="s">
        <v>1173</v>
      </c>
      <c r="B144" s="56"/>
      <c r="C144" s="56"/>
      <c r="D144" s="56"/>
      <c r="E144" s="56"/>
      <c r="F144" s="56"/>
      <c r="G144" s="56"/>
      <c r="H144" s="56"/>
      <c r="I144" s="56"/>
      <c r="J144" s="56"/>
      <c r="K144" s="56"/>
      <c r="L144" s="56"/>
      <c r="M144" s="56"/>
      <c r="N144" s="56"/>
      <c r="O144" s="56"/>
      <c r="P144" s="56"/>
      <c r="Q144" s="56"/>
      <c r="R144" s="56"/>
      <c r="S144" s="56"/>
      <c r="T144" s="56"/>
      <c r="U144" s="56"/>
      <c r="V144" s="49"/>
      <c r="W144" s="140"/>
      <c r="X144" s="137"/>
      <c r="Y144" s="137" t="s">
        <v>1150</v>
      </c>
      <c r="Z144" s="137"/>
      <c r="AA144" s="140"/>
      <c r="AB144" s="140"/>
      <c r="AC144" s="140"/>
      <c r="AD144" s="140"/>
      <c r="AE144" s="140"/>
      <c r="AF144" s="140"/>
      <c r="AG144" s="140"/>
      <c r="AH144" s="140"/>
      <c r="AI144" s="140"/>
      <c r="AJ144" s="140"/>
      <c r="AK144" s="140"/>
      <c r="AL144" s="140"/>
      <c r="AM144" s="140"/>
      <c r="AN144" s="140"/>
      <c r="AO144" s="140"/>
      <c r="AP144" s="140"/>
      <c r="AQ144" s="140"/>
      <c r="AR144" s="140"/>
      <c r="AS144" s="140"/>
    </row>
    <row r="145" spans="1:45" ht="18" customHeight="1">
      <c r="A145" s="56" t="s">
        <v>1174</v>
      </c>
      <c r="B145" s="173"/>
      <c r="C145" s="174"/>
      <c r="D145" s="174"/>
      <c r="E145" s="174"/>
      <c r="F145" s="174"/>
      <c r="G145" s="174"/>
      <c r="H145" s="174"/>
      <c r="I145" s="174"/>
      <c r="J145" s="174"/>
      <c r="K145" s="174"/>
      <c r="L145" s="174"/>
      <c r="M145" s="174"/>
      <c r="N145" s="174"/>
      <c r="O145" s="174"/>
      <c r="P145" s="174"/>
      <c r="Q145" s="174"/>
      <c r="R145" s="174"/>
      <c r="S145" s="174"/>
      <c r="T145" s="174"/>
      <c r="U145" s="174"/>
      <c r="V145" s="49"/>
      <c r="W145" s="140"/>
      <c r="X145" s="140"/>
      <c r="Y145" s="167" t="s">
        <v>1145</v>
      </c>
      <c r="Z145" s="137" t="s">
        <v>1146</v>
      </c>
      <c r="AA145" s="140"/>
      <c r="AB145" s="140"/>
      <c r="AC145" s="140"/>
      <c r="AD145" s="140"/>
      <c r="AE145" s="140"/>
      <c r="AF145" s="140"/>
      <c r="AG145" s="140"/>
      <c r="AH145" s="140"/>
      <c r="AI145" s="140"/>
      <c r="AJ145" s="140"/>
      <c r="AK145" s="140"/>
      <c r="AL145" s="140"/>
      <c r="AM145" s="140"/>
      <c r="AN145" s="140"/>
      <c r="AO145" s="140"/>
      <c r="AP145" s="140"/>
      <c r="AQ145" s="140"/>
      <c r="AR145" s="393"/>
      <c r="AS145" s="223"/>
    </row>
    <row r="146" spans="1:45" ht="18" customHeight="1">
      <c r="A146" s="177" t="s">
        <v>1175</v>
      </c>
      <c r="B146" s="175"/>
      <c r="C146" s="174"/>
      <c r="D146" s="174"/>
      <c r="E146" s="174"/>
      <c r="F146" s="174"/>
      <c r="G146" s="174"/>
      <c r="H146" s="174"/>
      <c r="I146" s="174"/>
      <c r="J146" s="174"/>
      <c r="K146" s="174"/>
      <c r="L146" s="174"/>
      <c r="M146" s="174"/>
      <c r="N146" s="174"/>
      <c r="O146" s="174"/>
      <c r="P146" s="174"/>
      <c r="Q146" s="174"/>
      <c r="R146" s="174"/>
      <c r="S146" s="174"/>
      <c r="T146" s="174"/>
      <c r="U146" s="174"/>
      <c r="V146" s="49"/>
      <c r="W146" s="449"/>
      <c r="X146" s="140"/>
      <c r="Y146" s="167" t="s">
        <v>1147</v>
      </c>
      <c r="Z146" s="137" t="s">
        <v>1142</v>
      </c>
      <c r="AA146" s="140"/>
      <c r="AB146" s="140"/>
      <c r="AC146" s="449"/>
      <c r="AD146" s="449"/>
      <c r="AE146" s="140"/>
      <c r="AF146" s="140"/>
      <c r="AG146" s="140"/>
      <c r="AH146" s="140"/>
      <c r="AI146" s="140"/>
      <c r="AJ146" s="140"/>
      <c r="AK146" s="140"/>
      <c r="AL146" s="140"/>
      <c r="AM146" s="140"/>
      <c r="AN146" s="140"/>
      <c r="AO146" s="140"/>
      <c r="AP146" s="140"/>
      <c r="AQ146" s="140"/>
      <c r="AR146" s="393"/>
      <c r="AS146" s="223"/>
    </row>
    <row r="147" spans="1:45" ht="18" customHeight="1">
      <c r="A147" s="56" t="s">
        <v>1662</v>
      </c>
      <c r="B147" s="176"/>
      <c r="C147" s="56"/>
      <c r="D147" s="56"/>
      <c r="E147" s="56"/>
      <c r="F147" s="56"/>
      <c r="G147" s="56"/>
      <c r="H147" s="56"/>
      <c r="I147" s="56"/>
      <c r="J147" s="56"/>
      <c r="K147" s="56"/>
      <c r="L147" s="56"/>
      <c r="M147" s="56"/>
      <c r="N147" s="56"/>
      <c r="O147" s="56"/>
      <c r="P147" s="56"/>
      <c r="Q147" s="56"/>
      <c r="R147" s="56"/>
      <c r="S147" s="56"/>
      <c r="T147" s="56"/>
      <c r="U147" s="56"/>
      <c r="V147" s="49"/>
      <c r="W147" s="449"/>
      <c r="X147" s="449"/>
      <c r="Y147" s="167" t="s">
        <v>1148</v>
      </c>
      <c r="Z147" s="137" t="s">
        <v>1141</v>
      </c>
      <c r="AA147" s="449"/>
      <c r="AB147" s="449"/>
      <c r="AC147" s="449"/>
      <c r="AD147" s="449"/>
      <c r="AE147" s="140"/>
      <c r="AF147" s="140"/>
      <c r="AG147" s="140"/>
      <c r="AH147" s="140"/>
      <c r="AI147" s="140"/>
      <c r="AJ147" s="140"/>
      <c r="AK147" s="140"/>
      <c r="AL147" s="140"/>
      <c r="AM147" s="140"/>
      <c r="AN147" s="140"/>
      <c r="AO147" s="140"/>
      <c r="AP147" s="140"/>
      <c r="AQ147" s="140"/>
      <c r="AR147" s="393"/>
      <c r="AS147" s="223"/>
    </row>
    <row r="148" spans="1:45" ht="18" customHeight="1">
      <c r="A148" s="56" t="s">
        <v>1661</v>
      </c>
      <c r="B148" s="57"/>
      <c r="C148" s="56"/>
      <c r="D148" s="56"/>
      <c r="E148" s="56"/>
      <c r="F148" s="56"/>
      <c r="G148" s="56"/>
      <c r="H148" s="56"/>
      <c r="I148" s="56"/>
      <c r="J148" s="56"/>
      <c r="K148" s="56"/>
      <c r="L148" s="56"/>
      <c r="M148" s="56"/>
      <c r="N148" s="56"/>
      <c r="O148" s="56"/>
      <c r="P148" s="56"/>
      <c r="Q148" s="56"/>
      <c r="R148" s="56"/>
      <c r="S148" s="56"/>
      <c r="T148" s="56"/>
      <c r="U148" s="56"/>
      <c r="V148" s="49"/>
      <c r="W148" s="141"/>
      <c r="X148" s="1005" t="s">
        <v>1149</v>
      </c>
      <c r="Y148" s="1006"/>
      <c r="Z148" s="1007"/>
      <c r="AA148" s="140"/>
      <c r="AB148" s="140"/>
      <c r="AC148" s="140"/>
      <c r="AD148" s="140"/>
      <c r="AE148" s="140"/>
      <c r="AF148" s="140"/>
      <c r="AG148" s="140"/>
      <c r="AH148" s="140"/>
      <c r="AI148" s="140"/>
      <c r="AJ148" s="140"/>
      <c r="AK148" s="393"/>
      <c r="AL148" s="393"/>
      <c r="AM148" s="393"/>
      <c r="AN148" s="393"/>
      <c r="AO148" s="393"/>
      <c r="AP148" s="393"/>
      <c r="AQ148" s="393"/>
      <c r="AR148" s="393"/>
      <c r="AS148" s="223"/>
    </row>
    <row r="149" spans="1:45" ht="18" customHeight="1">
      <c r="A149" s="1145" t="s">
        <v>1013</v>
      </c>
      <c r="B149" s="1146"/>
      <c r="C149" s="1146"/>
      <c r="D149" s="1146"/>
      <c r="E149" s="1146"/>
      <c r="F149" s="1146"/>
      <c r="G149" s="1146"/>
      <c r="H149" s="1146"/>
      <c r="I149" s="1146"/>
      <c r="J149" s="1146"/>
      <c r="K149" s="1147"/>
      <c r="L149" s="103"/>
      <c r="M149" s="103"/>
      <c r="N149" s="103"/>
      <c r="O149" s="103"/>
      <c r="P149" s="103"/>
      <c r="Q149" s="103"/>
      <c r="R149" s="103"/>
      <c r="S149" s="103"/>
      <c r="T149" s="103"/>
      <c r="U149" s="104"/>
      <c r="V149" s="49"/>
      <c r="W149" s="223"/>
      <c r="X149" s="140" t="s">
        <v>1154</v>
      </c>
      <c r="Y149" s="393"/>
      <c r="Z149" s="393"/>
      <c r="AA149" s="393"/>
      <c r="AB149" s="393"/>
      <c r="AC149" s="393"/>
      <c r="AD149" s="393"/>
      <c r="AE149" s="393"/>
      <c r="AF149" s="393"/>
      <c r="AG149" s="393"/>
      <c r="AH149" s="393"/>
      <c r="AI149" s="393"/>
      <c r="AJ149" s="393"/>
      <c r="AK149" s="393"/>
      <c r="AL149" s="393"/>
      <c r="AM149" s="393"/>
      <c r="AN149" s="393"/>
      <c r="AO149" s="393"/>
      <c r="AP149" s="393"/>
      <c r="AQ149" s="393"/>
      <c r="AR149" s="393"/>
      <c r="AS149" s="223"/>
    </row>
    <row r="150" spans="1:45" ht="18" customHeight="1">
      <c r="A150" s="125"/>
      <c r="B150" s="1098" t="s">
        <v>1022</v>
      </c>
      <c r="C150" s="1098"/>
      <c r="D150" s="1098"/>
      <c r="E150" s="1098"/>
      <c r="F150" s="1098"/>
      <c r="G150" s="1098"/>
      <c r="H150" s="1098"/>
      <c r="I150" s="1098"/>
      <c r="J150" s="1098"/>
      <c r="K150" s="1098"/>
      <c r="L150" s="1098"/>
      <c r="M150" s="1098"/>
      <c r="N150" s="1098"/>
      <c r="O150" s="1098"/>
      <c r="P150" s="1098"/>
      <c r="Q150" s="1098"/>
      <c r="R150" s="1098"/>
      <c r="S150" s="1098"/>
      <c r="T150" s="1098"/>
      <c r="U150" s="126"/>
      <c r="V150" s="49"/>
      <c r="W150" s="223"/>
      <c r="X150" s="1005" t="s">
        <v>1152</v>
      </c>
      <c r="Y150" s="1006"/>
      <c r="Z150" s="1007"/>
      <c r="AA150" s="396"/>
      <c r="AB150" s="396"/>
      <c r="AC150" s="396"/>
      <c r="AD150" s="393"/>
      <c r="AE150" s="393"/>
      <c r="AF150" s="393"/>
      <c r="AG150" s="393"/>
      <c r="AH150" s="393"/>
      <c r="AI150" s="393"/>
      <c r="AJ150" s="393"/>
      <c r="AK150" s="140"/>
      <c r="AL150" s="140"/>
      <c r="AM150" s="140"/>
      <c r="AN150" s="140"/>
      <c r="AO150" s="140"/>
      <c r="AP150" s="140"/>
      <c r="AQ150" s="140"/>
      <c r="AR150" s="140"/>
      <c r="AS150" s="140"/>
    </row>
    <row r="151" spans="1:45" ht="18" customHeight="1">
      <c r="A151" s="125"/>
      <c r="B151" s="1098"/>
      <c r="C151" s="1098"/>
      <c r="D151" s="1098"/>
      <c r="E151" s="1098"/>
      <c r="F151" s="1098"/>
      <c r="G151" s="1098"/>
      <c r="H151" s="1098"/>
      <c r="I151" s="1098"/>
      <c r="J151" s="1098"/>
      <c r="K151" s="1098"/>
      <c r="L151" s="1098"/>
      <c r="M151" s="1098"/>
      <c r="N151" s="1098"/>
      <c r="O151" s="1098"/>
      <c r="P151" s="1098"/>
      <c r="Q151" s="1098"/>
      <c r="R151" s="1098"/>
      <c r="S151" s="1098"/>
      <c r="T151" s="1098"/>
      <c r="U151" s="126"/>
      <c r="V151" s="49"/>
      <c r="W151" s="223"/>
      <c r="X151" s="154"/>
      <c r="Y151" s="140"/>
      <c r="Z151" s="141" t="s">
        <v>1151</v>
      </c>
      <c r="AA151" s="140" t="s">
        <v>1157</v>
      </c>
      <c r="AB151" s="140"/>
      <c r="AC151" s="140"/>
      <c r="AD151" s="140"/>
      <c r="AE151" s="140"/>
      <c r="AF151" s="140"/>
      <c r="AG151" s="140"/>
      <c r="AH151" s="140"/>
      <c r="AI151" s="140"/>
      <c r="AJ151" s="140"/>
      <c r="AK151" s="140"/>
      <c r="AL151" s="140"/>
      <c r="AM151" s="140"/>
      <c r="AN151" s="140"/>
      <c r="AO151" s="140"/>
      <c r="AP151" s="140"/>
      <c r="AQ151" s="140"/>
      <c r="AR151" s="140"/>
      <c r="AS151" s="140"/>
    </row>
    <row r="152" spans="1:45" ht="18" customHeight="1">
      <c r="A152" s="125"/>
      <c r="B152" s="1098"/>
      <c r="C152" s="1098"/>
      <c r="D152" s="1098"/>
      <c r="E152" s="1098"/>
      <c r="F152" s="1098"/>
      <c r="G152" s="1098"/>
      <c r="H152" s="1098"/>
      <c r="I152" s="1098"/>
      <c r="J152" s="1098"/>
      <c r="K152" s="1098"/>
      <c r="L152" s="1098"/>
      <c r="M152" s="1098"/>
      <c r="N152" s="1098"/>
      <c r="O152" s="1098"/>
      <c r="P152" s="1098"/>
      <c r="Q152" s="1098"/>
      <c r="R152" s="1098"/>
      <c r="S152" s="1098"/>
      <c r="T152" s="1098"/>
      <c r="U152" s="126"/>
      <c r="V152" s="49"/>
      <c r="W152" s="223"/>
      <c r="X152" s="140"/>
      <c r="Y152" s="140"/>
      <c r="Z152" s="141"/>
      <c r="AA152" s="137" t="s">
        <v>1153</v>
      </c>
      <c r="AB152" s="396"/>
      <c r="AC152" s="140"/>
      <c r="AD152" s="140"/>
      <c r="AE152" s="140"/>
      <c r="AF152" s="140"/>
      <c r="AG152" s="140"/>
      <c r="AH152" s="140"/>
      <c r="AI152" s="140"/>
      <c r="AJ152" s="140"/>
      <c r="AK152" s="154"/>
      <c r="AL152" s="154"/>
      <c r="AM152" s="154"/>
      <c r="AN152" s="154"/>
      <c r="AO152" s="154"/>
      <c r="AP152" s="154"/>
      <c r="AQ152" s="154"/>
      <c r="AR152" s="154"/>
      <c r="AS152" s="154"/>
    </row>
    <row r="153" spans="1:45" ht="18" customHeight="1">
      <c r="A153" s="127" t="s">
        <v>1023</v>
      </c>
      <c r="B153" s="119"/>
      <c r="C153" s="119"/>
      <c r="D153" s="119"/>
      <c r="E153" s="119"/>
      <c r="F153" s="119"/>
      <c r="G153" s="119"/>
      <c r="H153" s="119"/>
      <c r="I153" s="119"/>
      <c r="J153" s="119"/>
      <c r="K153" s="119"/>
      <c r="L153" s="119"/>
      <c r="M153" s="119"/>
      <c r="N153" s="119"/>
      <c r="O153" s="119"/>
      <c r="P153" s="119"/>
      <c r="Q153" s="119"/>
      <c r="R153" s="119"/>
      <c r="S153" s="119"/>
      <c r="T153" s="119"/>
      <c r="U153" s="126"/>
      <c r="V153" s="49"/>
      <c r="W153" s="223"/>
      <c r="X153" s="154"/>
      <c r="Y153" s="154"/>
      <c r="Z153" s="153" t="s">
        <v>1155</v>
      </c>
      <c r="AA153" s="154" t="s">
        <v>1156</v>
      </c>
      <c r="AB153" s="154"/>
      <c r="AC153" s="154"/>
      <c r="AD153" s="154"/>
      <c r="AE153" s="154"/>
      <c r="AF153" s="154"/>
      <c r="AG153" s="154"/>
      <c r="AH153" s="154"/>
      <c r="AI153" s="154"/>
      <c r="AJ153" s="154"/>
      <c r="AK153" s="154"/>
      <c r="AL153" s="154"/>
      <c r="AM153" s="154"/>
      <c r="AN153" s="154"/>
      <c r="AO153" s="154"/>
      <c r="AP153" s="154"/>
      <c r="AQ153" s="154"/>
      <c r="AR153" s="154"/>
      <c r="AS153" s="154"/>
    </row>
    <row r="154" spans="1:45" ht="18" customHeight="1">
      <c r="A154" s="128" t="s">
        <v>1018</v>
      </c>
      <c r="B154" s="90"/>
      <c r="C154" s="90"/>
      <c r="D154" s="90"/>
      <c r="E154" s="90"/>
      <c r="F154" s="90"/>
      <c r="G154" s="90"/>
      <c r="H154" s="90"/>
      <c r="I154" s="90"/>
      <c r="J154" s="90"/>
      <c r="K154" s="90"/>
      <c r="L154" s="90"/>
      <c r="M154" s="90"/>
      <c r="N154" s="90"/>
      <c r="O154" s="90"/>
      <c r="P154" s="90"/>
      <c r="Q154" s="90"/>
      <c r="R154" s="90"/>
      <c r="S154" s="90"/>
      <c r="T154" s="90"/>
      <c r="U154" s="126"/>
      <c r="V154" s="49"/>
      <c r="W154" s="223"/>
      <c r="X154" s="154"/>
      <c r="Y154" s="154"/>
      <c r="Z154" s="153" t="s">
        <v>1158</v>
      </c>
      <c r="AA154" s="154" t="s">
        <v>1159</v>
      </c>
      <c r="AB154" s="154"/>
      <c r="AC154" s="154"/>
      <c r="AD154" s="154"/>
      <c r="AE154" s="154"/>
      <c r="AF154" s="154"/>
      <c r="AG154" s="154"/>
      <c r="AH154" s="154"/>
      <c r="AI154" s="154"/>
      <c r="AJ154" s="154"/>
      <c r="AK154" s="154"/>
      <c r="AL154" s="154"/>
      <c r="AM154" s="154"/>
      <c r="AN154" s="154"/>
      <c r="AO154" s="154"/>
      <c r="AP154" s="154"/>
      <c r="AQ154" s="154"/>
      <c r="AR154" s="154"/>
      <c r="AS154" s="154"/>
    </row>
    <row r="155" spans="1:45" ht="18" customHeight="1">
      <c r="A155" s="129" t="s">
        <v>1031</v>
      </c>
      <c r="B155" s="91" t="s">
        <v>1014</v>
      </c>
      <c r="C155" s="91"/>
      <c r="D155" s="91"/>
      <c r="E155" s="91"/>
      <c r="F155" s="91"/>
      <c r="G155" s="91"/>
      <c r="H155" s="91"/>
      <c r="I155" s="91"/>
      <c r="J155" s="91"/>
      <c r="K155" s="91"/>
      <c r="L155" s="91"/>
      <c r="M155" s="91"/>
      <c r="N155" s="91"/>
      <c r="O155" s="91"/>
      <c r="P155" s="91"/>
      <c r="Q155" s="91"/>
      <c r="R155" s="91"/>
      <c r="S155" s="91"/>
      <c r="T155" s="91"/>
      <c r="U155" s="126"/>
      <c r="V155" s="49"/>
      <c r="W155" s="223"/>
      <c r="X155" s="1008" t="s">
        <v>1160</v>
      </c>
      <c r="Y155" s="1009"/>
      <c r="Z155" s="1009"/>
      <c r="AA155" s="1009"/>
      <c r="AB155" s="1009"/>
      <c r="AC155" s="1010"/>
      <c r="AD155" s="154"/>
      <c r="AE155" s="154"/>
      <c r="AF155" s="154"/>
      <c r="AG155" s="154"/>
      <c r="AH155" s="154"/>
      <c r="AI155" s="154"/>
      <c r="AJ155" s="154"/>
      <c r="AK155" s="154"/>
      <c r="AL155" s="154"/>
      <c r="AM155" s="154"/>
      <c r="AN155" s="154"/>
      <c r="AO155" s="154"/>
      <c r="AP155" s="154"/>
      <c r="AQ155" s="154"/>
      <c r="AR155" s="154"/>
      <c r="AS155" s="154"/>
    </row>
    <row r="156" spans="1:45" ht="18" customHeight="1">
      <c r="A156" s="129" t="s">
        <v>1031</v>
      </c>
      <c r="B156" s="1050" t="s">
        <v>1015</v>
      </c>
      <c r="C156" s="1050"/>
      <c r="D156" s="1050"/>
      <c r="E156" s="1050"/>
      <c r="F156" s="1050"/>
      <c r="G156" s="1050"/>
      <c r="H156" s="1050"/>
      <c r="I156" s="1050"/>
      <c r="J156" s="1050"/>
      <c r="K156" s="1050"/>
      <c r="L156" s="1050"/>
      <c r="M156" s="1050"/>
      <c r="N156" s="1050"/>
      <c r="O156" s="1050"/>
      <c r="P156" s="1050"/>
      <c r="Q156" s="1050"/>
      <c r="R156" s="1050"/>
      <c r="S156" s="1050"/>
      <c r="T156" s="1050"/>
      <c r="U156" s="126"/>
      <c r="V156" s="49"/>
      <c r="W156" s="223"/>
      <c r="X156" s="140" t="s">
        <v>1161</v>
      </c>
      <c r="Y156" s="154"/>
      <c r="Z156" s="154"/>
      <c r="AA156" s="154"/>
      <c r="AB156" s="154"/>
      <c r="AC156" s="154"/>
      <c r="AD156" s="154"/>
      <c r="AE156" s="154"/>
      <c r="AF156" s="154"/>
      <c r="AG156" s="154"/>
      <c r="AH156" s="154"/>
      <c r="AI156" s="154"/>
      <c r="AJ156" s="154"/>
      <c r="AK156" s="154"/>
      <c r="AL156" s="154"/>
      <c r="AM156" s="154"/>
      <c r="AN156" s="154"/>
      <c r="AO156" s="154"/>
      <c r="AP156" s="154"/>
      <c r="AQ156" s="154"/>
      <c r="AR156" s="154"/>
      <c r="AS156" s="154"/>
    </row>
    <row r="157" spans="1:45" ht="18" customHeight="1">
      <c r="A157" s="125"/>
      <c r="B157" s="1050"/>
      <c r="C157" s="1050"/>
      <c r="D157" s="1050"/>
      <c r="E157" s="1050"/>
      <c r="F157" s="1050"/>
      <c r="G157" s="1050"/>
      <c r="H157" s="1050"/>
      <c r="I157" s="1050"/>
      <c r="J157" s="1050"/>
      <c r="K157" s="1050"/>
      <c r="L157" s="1050"/>
      <c r="M157" s="1050"/>
      <c r="N157" s="1050"/>
      <c r="O157" s="1050"/>
      <c r="P157" s="1050"/>
      <c r="Q157" s="1050"/>
      <c r="R157" s="1050"/>
      <c r="S157" s="1050"/>
      <c r="T157" s="1050"/>
      <c r="U157" s="126"/>
      <c r="V157" s="49"/>
      <c r="W157" s="223"/>
      <c r="X157" s="154"/>
      <c r="Y157" s="154"/>
      <c r="Z157" s="154"/>
      <c r="AA157" s="450"/>
      <c r="AB157" s="154"/>
      <c r="AC157" s="450"/>
      <c r="AD157" s="153" t="s">
        <v>1162</v>
      </c>
      <c r="AE157" s="154" t="s">
        <v>1164</v>
      </c>
      <c r="AF157" s="154"/>
      <c r="AG157" s="154"/>
      <c r="AH157" s="154"/>
      <c r="AI157" s="154"/>
      <c r="AJ157" s="154"/>
      <c r="AK157" s="396"/>
      <c r="AL157" s="396"/>
      <c r="AM157" s="396"/>
      <c r="AN157" s="396"/>
      <c r="AO157" s="396"/>
      <c r="AP157" s="396"/>
      <c r="AQ157" s="396"/>
      <c r="AR157" s="396"/>
      <c r="AS157" s="396"/>
    </row>
    <row r="158" spans="1:45" ht="18" customHeight="1">
      <c r="A158" s="128" t="s">
        <v>1019</v>
      </c>
      <c r="B158" s="90"/>
      <c r="C158" s="90"/>
      <c r="D158" s="90"/>
      <c r="E158" s="90"/>
      <c r="F158" s="90"/>
      <c r="G158" s="90"/>
      <c r="H158" s="90"/>
      <c r="I158" s="90"/>
      <c r="J158" s="90"/>
      <c r="K158" s="90"/>
      <c r="L158" s="90"/>
      <c r="M158" s="90"/>
      <c r="N158" s="90"/>
      <c r="O158" s="90"/>
      <c r="P158" s="90"/>
      <c r="Q158" s="90"/>
      <c r="R158" s="90"/>
      <c r="S158" s="90"/>
      <c r="T158" s="90"/>
      <c r="U158" s="126"/>
      <c r="V158" s="49"/>
      <c r="W158" s="223"/>
      <c r="X158" s="140"/>
      <c r="Y158" s="223"/>
      <c r="Z158" s="223"/>
      <c r="AA158" s="396"/>
      <c r="AB158" s="396"/>
      <c r="AC158" s="450"/>
      <c r="AD158" s="153" t="s">
        <v>1163</v>
      </c>
      <c r="AE158" s="154" t="s">
        <v>1165</v>
      </c>
      <c r="AF158" s="396"/>
      <c r="AG158" s="396"/>
      <c r="AH158" s="396"/>
      <c r="AI158" s="396"/>
      <c r="AJ158" s="396"/>
      <c r="AK158" s="154"/>
      <c r="AL158" s="154"/>
      <c r="AM158" s="154"/>
      <c r="AN158" s="154"/>
      <c r="AO158" s="154"/>
      <c r="AP158" s="154"/>
      <c r="AQ158" s="154"/>
      <c r="AR158" s="154"/>
      <c r="AS158" s="154"/>
    </row>
    <row r="159" spans="1:45" ht="18" customHeight="1">
      <c r="A159" s="129" t="s">
        <v>1031</v>
      </c>
      <c r="B159" s="1050" t="s">
        <v>1016</v>
      </c>
      <c r="C159" s="1050"/>
      <c r="D159" s="1050"/>
      <c r="E159" s="1050"/>
      <c r="F159" s="1050"/>
      <c r="G159" s="1050"/>
      <c r="H159" s="1050"/>
      <c r="I159" s="1050"/>
      <c r="J159" s="1050"/>
      <c r="K159" s="1050"/>
      <c r="L159" s="1050"/>
      <c r="M159" s="1050"/>
      <c r="N159" s="1050"/>
      <c r="O159" s="1050"/>
      <c r="P159" s="1050"/>
      <c r="Q159" s="1050"/>
      <c r="R159" s="1050"/>
      <c r="S159" s="1050"/>
      <c r="T159" s="1050"/>
      <c r="U159" s="126"/>
      <c r="V159" s="49"/>
      <c r="W159" s="223"/>
      <c r="X159" s="451" t="s">
        <v>1166</v>
      </c>
      <c r="Y159" s="452"/>
      <c r="Z159" s="452"/>
      <c r="AA159" s="452"/>
      <c r="AB159" s="452"/>
      <c r="AC159" s="452"/>
      <c r="AD159" s="452"/>
      <c r="AE159" s="452"/>
      <c r="AF159" s="452"/>
      <c r="AG159" s="452"/>
      <c r="AH159" s="452"/>
      <c r="AI159" s="452"/>
      <c r="AJ159" s="452"/>
      <c r="AK159" s="452"/>
      <c r="AL159" s="452"/>
      <c r="AM159" s="452"/>
      <c r="AN159" s="452"/>
      <c r="AO159" s="452"/>
      <c r="AP159" s="452"/>
      <c r="AQ159" s="452"/>
      <c r="AR159" s="452"/>
      <c r="AS159" s="396"/>
    </row>
    <row r="160" spans="1:45" ht="18" customHeight="1">
      <c r="A160" s="125"/>
      <c r="B160" s="1050"/>
      <c r="C160" s="1050"/>
      <c r="D160" s="1050"/>
      <c r="E160" s="1050"/>
      <c r="F160" s="1050"/>
      <c r="G160" s="1050"/>
      <c r="H160" s="1050"/>
      <c r="I160" s="1050"/>
      <c r="J160" s="1050"/>
      <c r="K160" s="1050"/>
      <c r="L160" s="1050"/>
      <c r="M160" s="1050"/>
      <c r="N160" s="1050"/>
      <c r="O160" s="1050"/>
      <c r="P160" s="1050"/>
      <c r="Q160" s="1050"/>
      <c r="R160" s="1050"/>
      <c r="S160" s="1050"/>
      <c r="T160" s="1050"/>
      <c r="U160" s="126"/>
      <c r="V160" s="49"/>
      <c r="W160" s="223"/>
      <c r="X160" s="171" t="s">
        <v>132</v>
      </c>
      <c r="Y160" s="452"/>
      <c r="Z160" s="452"/>
      <c r="AA160" s="452"/>
      <c r="AB160" s="452"/>
      <c r="AC160" s="452"/>
      <c r="AD160" s="452"/>
      <c r="AE160" s="452"/>
      <c r="AF160" s="452"/>
      <c r="AG160" s="452"/>
      <c r="AH160" s="452"/>
      <c r="AI160" s="452"/>
      <c r="AJ160" s="452"/>
      <c r="AK160" s="452"/>
      <c r="AL160" s="452"/>
      <c r="AM160" s="452"/>
      <c r="AN160" s="452"/>
      <c r="AO160" s="452"/>
      <c r="AP160" s="452"/>
      <c r="AQ160" s="452"/>
      <c r="AR160" s="452"/>
      <c r="AS160" s="396"/>
    </row>
    <row r="161" spans="1:45" ht="18" customHeight="1" thickBot="1">
      <c r="A161" s="128" t="s">
        <v>1017</v>
      </c>
      <c r="B161" s="90"/>
      <c r="C161" s="90"/>
      <c r="D161" s="90"/>
      <c r="E161" s="90"/>
      <c r="F161" s="90"/>
      <c r="G161" s="90"/>
      <c r="H161" s="90"/>
      <c r="I161" s="90"/>
      <c r="J161" s="90"/>
      <c r="K161" s="90"/>
      <c r="L161" s="90"/>
      <c r="M161" s="90"/>
      <c r="N161" s="90"/>
      <c r="O161" s="90"/>
      <c r="P161" s="90"/>
      <c r="Q161" s="90"/>
      <c r="R161" s="90"/>
      <c r="S161" s="90"/>
      <c r="T161" s="90"/>
      <c r="U161" s="126"/>
      <c r="V161" s="49"/>
      <c r="W161" s="223"/>
      <c r="X161" s="1131"/>
      <c r="Y161" s="1132"/>
      <c r="Z161" s="1131" t="s">
        <v>137</v>
      </c>
      <c r="AA161" s="1133"/>
      <c r="AB161" s="1132"/>
      <c r="AC161" s="1131" t="s">
        <v>139</v>
      </c>
      <c r="AD161" s="1133"/>
      <c r="AE161" s="1132"/>
      <c r="AF161" s="1131" t="s">
        <v>138</v>
      </c>
      <c r="AG161" s="1133"/>
      <c r="AH161" s="1132"/>
      <c r="AI161" s="453" t="s">
        <v>1167</v>
      </c>
      <c r="AJ161" s="454"/>
      <c r="AK161" s="455"/>
      <c r="AL161" s="455"/>
      <c r="AM161" s="455"/>
      <c r="AN161" s="455"/>
      <c r="AO161" s="455"/>
      <c r="AP161" s="455"/>
      <c r="AQ161" s="455"/>
      <c r="AR161" s="455"/>
      <c r="AS161" s="396"/>
    </row>
    <row r="162" spans="1:45" ht="18" customHeight="1" thickTop="1">
      <c r="A162" s="129" t="s">
        <v>1031</v>
      </c>
      <c r="B162" s="1050" t="s">
        <v>1020</v>
      </c>
      <c r="C162" s="1050"/>
      <c r="D162" s="1050"/>
      <c r="E162" s="1050"/>
      <c r="F162" s="1050"/>
      <c r="G162" s="1050"/>
      <c r="H162" s="1050"/>
      <c r="I162" s="1050"/>
      <c r="J162" s="1050"/>
      <c r="K162" s="1050"/>
      <c r="L162" s="1050"/>
      <c r="M162" s="1050"/>
      <c r="N162" s="1050"/>
      <c r="O162" s="1050"/>
      <c r="P162" s="1050"/>
      <c r="Q162" s="1050"/>
      <c r="R162" s="1050"/>
      <c r="S162" s="1050"/>
      <c r="T162" s="1050"/>
      <c r="U162" s="126"/>
      <c r="V162" s="49"/>
      <c r="W162" s="223"/>
      <c r="X162" s="1262" t="s">
        <v>133</v>
      </c>
      <c r="Y162" s="1263"/>
      <c r="Z162" s="1151">
        <v>500000</v>
      </c>
      <c r="AA162" s="1152"/>
      <c r="AB162" s="1153"/>
      <c r="AC162" s="1137">
        <v>100</v>
      </c>
      <c r="AD162" s="1138"/>
      <c r="AE162" s="1139"/>
      <c r="AF162" s="1142">
        <f>+Z162*AC162</f>
        <v>50000000</v>
      </c>
      <c r="AG162" s="1143"/>
      <c r="AH162" s="1144"/>
      <c r="AI162" s="456" t="s">
        <v>1169</v>
      </c>
      <c r="AJ162" s="455"/>
      <c r="AK162" s="455"/>
      <c r="AL162" s="455"/>
      <c r="AM162" s="455"/>
      <c r="AN162" s="455"/>
      <c r="AO162" s="455"/>
      <c r="AP162" s="455"/>
      <c r="AQ162" s="455"/>
      <c r="AR162" s="455"/>
      <c r="AS162" s="154"/>
    </row>
    <row r="163" spans="1:45" ht="18" customHeight="1">
      <c r="A163" s="125"/>
      <c r="B163" s="1050"/>
      <c r="C163" s="1050"/>
      <c r="D163" s="1050"/>
      <c r="E163" s="1050"/>
      <c r="F163" s="1050"/>
      <c r="G163" s="1050"/>
      <c r="H163" s="1050"/>
      <c r="I163" s="1050"/>
      <c r="J163" s="1050"/>
      <c r="K163" s="1050"/>
      <c r="L163" s="1050"/>
      <c r="M163" s="1050"/>
      <c r="N163" s="1050"/>
      <c r="O163" s="1050"/>
      <c r="P163" s="1050"/>
      <c r="Q163" s="1050"/>
      <c r="R163" s="1050"/>
      <c r="S163" s="1050"/>
      <c r="T163" s="1050"/>
      <c r="U163" s="126"/>
      <c r="V163" s="49"/>
      <c r="W163" s="223"/>
      <c r="X163" s="1259" t="s">
        <v>134</v>
      </c>
      <c r="Y163" s="1259"/>
      <c r="Z163" s="1134">
        <v>800000</v>
      </c>
      <c r="AA163" s="1134"/>
      <c r="AB163" s="1134"/>
      <c r="AC163" s="1249">
        <v>110</v>
      </c>
      <c r="AD163" s="1249"/>
      <c r="AE163" s="1249"/>
      <c r="AF163" s="1054">
        <f>+Z163*AC163</f>
        <v>88000000</v>
      </c>
      <c r="AG163" s="1054"/>
      <c r="AH163" s="1054"/>
      <c r="AI163" s="457"/>
      <c r="AJ163" s="457"/>
      <c r="AK163" s="457"/>
      <c r="AL163" s="457"/>
      <c r="AM163" s="457"/>
      <c r="AN163" s="457"/>
      <c r="AO163" s="457"/>
      <c r="AP163" s="457"/>
      <c r="AQ163" s="457"/>
      <c r="AR163" s="457"/>
      <c r="AS163" s="154"/>
    </row>
    <row r="164" spans="1:45" ht="18" customHeight="1" thickBot="1">
      <c r="A164" s="129" t="s">
        <v>1031</v>
      </c>
      <c r="B164" s="1050" t="s">
        <v>1021</v>
      </c>
      <c r="C164" s="1050"/>
      <c r="D164" s="1050"/>
      <c r="E164" s="1050"/>
      <c r="F164" s="1050"/>
      <c r="G164" s="1050"/>
      <c r="H164" s="1050"/>
      <c r="I164" s="1050"/>
      <c r="J164" s="1050"/>
      <c r="K164" s="1050"/>
      <c r="L164" s="1050"/>
      <c r="M164" s="1050"/>
      <c r="N164" s="1050"/>
      <c r="O164" s="1050"/>
      <c r="P164" s="1050"/>
      <c r="Q164" s="1050"/>
      <c r="R164" s="1050"/>
      <c r="S164" s="1050"/>
      <c r="T164" s="1050"/>
      <c r="U164" s="126"/>
      <c r="V164" s="49"/>
      <c r="W164" s="223"/>
      <c r="X164" s="1261" t="s">
        <v>135</v>
      </c>
      <c r="Y164" s="1261"/>
      <c r="Z164" s="1258">
        <v>200000</v>
      </c>
      <c r="AA164" s="1258"/>
      <c r="AB164" s="1258"/>
      <c r="AC164" s="1140">
        <v>120</v>
      </c>
      <c r="AD164" s="1140"/>
      <c r="AE164" s="1140"/>
      <c r="AF164" s="1113">
        <f>+Z164*AC164</f>
        <v>24000000</v>
      </c>
      <c r="AG164" s="1113"/>
      <c r="AH164" s="1113"/>
      <c r="AI164" s="171"/>
      <c r="AJ164" s="171"/>
      <c r="AK164" s="171"/>
      <c r="AL164" s="171"/>
      <c r="AM164" s="171"/>
      <c r="AN164" s="171"/>
      <c r="AO164" s="171"/>
      <c r="AP164" s="171"/>
      <c r="AQ164" s="171"/>
      <c r="AR164" s="171"/>
      <c r="AS164" s="140"/>
    </row>
    <row r="165" spans="1:45" ht="18" customHeight="1" thickTop="1">
      <c r="A165" s="125"/>
      <c r="B165" s="1050"/>
      <c r="C165" s="1050"/>
      <c r="D165" s="1050"/>
      <c r="E165" s="1050"/>
      <c r="F165" s="1050"/>
      <c r="G165" s="1050"/>
      <c r="H165" s="1050"/>
      <c r="I165" s="1050"/>
      <c r="J165" s="1050"/>
      <c r="K165" s="1050"/>
      <c r="L165" s="1050"/>
      <c r="M165" s="1050"/>
      <c r="N165" s="1050"/>
      <c r="O165" s="1050"/>
      <c r="P165" s="1050"/>
      <c r="Q165" s="1050"/>
      <c r="R165" s="1050"/>
      <c r="S165" s="1050"/>
      <c r="T165" s="1050"/>
      <c r="U165" s="126"/>
      <c r="V165" s="49"/>
      <c r="W165" s="223"/>
      <c r="X165" s="1262" t="s">
        <v>136</v>
      </c>
      <c r="Y165" s="1263"/>
      <c r="Z165" s="1141">
        <f>SUM(Z162:AB164)</f>
        <v>1500000</v>
      </c>
      <c r="AA165" s="1141"/>
      <c r="AB165" s="1141"/>
      <c r="AC165" s="1260">
        <f>AVERAGE(AC162:AE164)</f>
        <v>110</v>
      </c>
      <c r="AD165" s="1260"/>
      <c r="AE165" s="1260"/>
      <c r="AF165" s="1257">
        <f>SUM(AF162:AH164)</f>
        <v>162000000</v>
      </c>
      <c r="AG165" s="1257"/>
      <c r="AH165" s="1257"/>
      <c r="AI165" s="171"/>
      <c r="AJ165" s="171"/>
      <c r="AK165" s="171"/>
      <c r="AL165" s="171"/>
      <c r="AM165" s="171"/>
      <c r="AN165" s="171"/>
      <c r="AO165" s="171"/>
      <c r="AP165" s="171"/>
      <c r="AQ165" s="171"/>
      <c r="AR165" s="171"/>
      <c r="AS165" s="140"/>
    </row>
    <row r="166" spans="1:45" ht="18" customHeight="1">
      <c r="A166" s="128" t="s">
        <v>1024</v>
      </c>
      <c r="B166" s="90"/>
      <c r="C166" s="90"/>
      <c r="D166" s="90"/>
      <c r="E166" s="90"/>
      <c r="F166" s="90"/>
      <c r="G166" s="90"/>
      <c r="H166" s="90"/>
      <c r="I166" s="90"/>
      <c r="J166" s="90"/>
      <c r="K166" s="90"/>
      <c r="L166" s="90"/>
      <c r="M166" s="90"/>
      <c r="N166" s="90"/>
      <c r="O166" s="90"/>
      <c r="P166" s="90"/>
      <c r="Q166" s="90"/>
      <c r="R166" s="90"/>
      <c r="S166" s="90"/>
      <c r="T166" s="90"/>
      <c r="U166" s="126"/>
      <c r="V166" s="49"/>
      <c r="W166" s="223"/>
      <c r="X166" s="6"/>
      <c r="Y166" s="5"/>
      <c r="Z166" s="5"/>
      <c r="AA166" s="5"/>
      <c r="AB166" s="5"/>
      <c r="AC166" s="5"/>
      <c r="AD166" s="5"/>
      <c r="AE166" s="5"/>
      <c r="AF166" s="5"/>
      <c r="AG166" s="5"/>
      <c r="AH166" s="5"/>
      <c r="AI166" s="393"/>
      <c r="AJ166" s="140"/>
      <c r="AK166" s="140"/>
      <c r="AL166" s="140"/>
      <c r="AM166" s="140"/>
      <c r="AN166" s="140"/>
      <c r="AO166" s="140"/>
      <c r="AP166" s="140"/>
      <c r="AQ166" s="140"/>
      <c r="AR166" s="140"/>
      <c r="AS166" s="140"/>
    </row>
    <row r="167" spans="1:45" ht="18" customHeight="1">
      <c r="A167" s="125"/>
      <c r="B167" s="93" t="s">
        <v>1027</v>
      </c>
      <c r="C167" s="90"/>
      <c r="D167" s="90"/>
      <c r="E167" s="90"/>
      <c r="F167" s="90"/>
      <c r="G167" s="90"/>
      <c r="H167" s="90"/>
      <c r="I167" s="90"/>
      <c r="J167" s="90"/>
      <c r="K167" s="90"/>
      <c r="L167" s="90"/>
      <c r="M167" s="90"/>
      <c r="N167" s="90"/>
      <c r="O167" s="90"/>
      <c r="P167" s="90"/>
      <c r="Q167" s="90"/>
      <c r="R167" s="90"/>
      <c r="S167" s="90"/>
      <c r="T167" s="90"/>
      <c r="U167" s="126"/>
      <c r="V167" s="49"/>
      <c r="W167" s="1055" t="s">
        <v>1182</v>
      </c>
      <c r="X167" s="1055"/>
      <c r="Y167" s="1055"/>
      <c r="Z167" s="1055"/>
      <c r="AA167" s="1055"/>
      <c r="AB167" s="1055"/>
      <c r="AC167" s="1055"/>
      <c r="AD167" s="1055"/>
      <c r="AE167" s="1055"/>
      <c r="AF167" s="1055"/>
      <c r="AG167" s="1055"/>
      <c r="AH167" s="1055"/>
      <c r="AI167" s="1055"/>
      <c r="AJ167" s="1055"/>
      <c r="AK167" s="1055"/>
      <c r="AL167" s="1055"/>
      <c r="AM167" s="191"/>
      <c r="AN167" s="191"/>
      <c r="AO167" s="191"/>
      <c r="AP167" s="191"/>
      <c r="AQ167" s="191"/>
      <c r="AR167" s="191"/>
      <c r="AS167" s="188"/>
    </row>
    <row r="168" spans="1:45" ht="18" customHeight="1">
      <c r="A168" s="125"/>
      <c r="B168" s="94" t="s">
        <v>1025</v>
      </c>
      <c r="C168" s="90"/>
      <c r="D168" s="90"/>
      <c r="E168" s="90"/>
      <c r="F168" s="90"/>
      <c r="G168" s="90"/>
      <c r="H168" s="90"/>
      <c r="I168" s="90"/>
      <c r="J168" s="90"/>
      <c r="K168" s="90"/>
      <c r="L168" s="90"/>
      <c r="M168" s="90"/>
      <c r="N168" s="90"/>
      <c r="O168" s="90"/>
      <c r="P168" s="90"/>
      <c r="Q168" s="90"/>
      <c r="R168" s="90"/>
      <c r="S168" s="90"/>
      <c r="T168" s="90"/>
      <c r="U168" s="126"/>
      <c r="V168" s="49"/>
      <c r="W168" s="186"/>
      <c r="X168" s="240" t="s">
        <v>1180</v>
      </c>
      <c r="Y168" s="190"/>
      <c r="Z168" s="190"/>
      <c r="AA168" s="190"/>
      <c r="AB168" s="190"/>
      <c r="AC168" s="190"/>
      <c r="AD168" s="190"/>
      <c r="AE168" s="190"/>
      <c r="AF168" s="190"/>
      <c r="AG168" s="190"/>
      <c r="AH168" s="190"/>
      <c r="AI168" s="190"/>
      <c r="AJ168" s="190"/>
      <c r="AK168" s="190"/>
      <c r="AL168" s="190"/>
      <c r="AM168" s="190"/>
      <c r="AN168" s="190"/>
      <c r="AO168" s="190"/>
      <c r="AP168" s="190"/>
      <c r="AQ168" s="190"/>
      <c r="AR168" s="190"/>
      <c r="AS168" s="186"/>
    </row>
    <row r="169" spans="1:45" ht="18" customHeight="1">
      <c r="A169" s="125"/>
      <c r="B169" s="92" t="s">
        <v>1026</v>
      </c>
      <c r="C169" s="90"/>
      <c r="D169" s="90"/>
      <c r="E169" s="90"/>
      <c r="F169" s="90"/>
      <c r="G169" s="90"/>
      <c r="H169" s="90"/>
      <c r="I169" s="90"/>
      <c r="J169" s="90"/>
      <c r="K169" s="90"/>
      <c r="L169" s="90"/>
      <c r="M169" s="90"/>
      <c r="N169" s="90"/>
      <c r="O169" s="90"/>
      <c r="P169" s="90"/>
      <c r="Q169" s="90"/>
      <c r="R169" s="90"/>
      <c r="S169" s="90"/>
      <c r="T169" s="90"/>
      <c r="U169" s="126"/>
      <c r="V169" s="49"/>
      <c r="W169" s="186"/>
      <c r="X169" s="199" t="s">
        <v>1145</v>
      </c>
      <c r="Y169" s="200" t="s">
        <v>1179</v>
      </c>
      <c r="Z169" s="200"/>
      <c r="AA169" s="200"/>
      <c r="AB169" s="200"/>
      <c r="AC169" s="198"/>
      <c r="AD169" s="198"/>
      <c r="AE169" s="198"/>
      <c r="AF169" s="198"/>
      <c r="AG169" s="198"/>
      <c r="AH169" s="199"/>
      <c r="AI169" s="200"/>
      <c r="AJ169" s="200"/>
      <c r="AK169" s="200"/>
      <c r="AL169" s="200"/>
      <c r="AM169" s="200"/>
      <c r="AN169" s="200"/>
      <c r="AO169" s="200"/>
      <c r="AP169" s="200"/>
      <c r="AQ169" s="196"/>
      <c r="AR169" s="196"/>
      <c r="AS169" s="189"/>
    </row>
    <row r="170" spans="1:45" ht="18" customHeight="1">
      <c r="A170" s="125"/>
      <c r="B170" s="1050" t="s">
        <v>1028</v>
      </c>
      <c r="C170" s="1050"/>
      <c r="D170" s="1050"/>
      <c r="E170" s="1050"/>
      <c r="F170" s="1050"/>
      <c r="G170" s="1050"/>
      <c r="H170" s="1050"/>
      <c r="I170" s="1050"/>
      <c r="J170" s="1050"/>
      <c r="K170" s="1050"/>
      <c r="L170" s="1050"/>
      <c r="M170" s="1050"/>
      <c r="N170" s="1050"/>
      <c r="O170" s="1050"/>
      <c r="P170" s="1050"/>
      <c r="Q170" s="1050"/>
      <c r="R170" s="1050"/>
      <c r="S170" s="1050"/>
      <c r="T170" s="1050"/>
      <c r="U170" s="130"/>
      <c r="V170" s="49"/>
      <c r="W170" s="186"/>
      <c r="X170" s="198"/>
      <c r="Y170" s="215" t="s">
        <v>1448</v>
      </c>
      <c r="Z170" s="198"/>
      <c r="AA170" s="198"/>
      <c r="AB170" s="198"/>
      <c r="AC170" s="198"/>
      <c r="AD170" s="198"/>
      <c r="AE170" s="198"/>
      <c r="AF170" s="198"/>
      <c r="AG170" s="198"/>
      <c r="AH170" s="198"/>
      <c r="AI170" s="198"/>
      <c r="AJ170" s="198"/>
      <c r="AK170" s="198"/>
      <c r="AL170" s="198"/>
      <c r="AM170" s="198"/>
      <c r="AN170" s="198"/>
      <c r="AO170" s="198"/>
      <c r="AP170" s="198"/>
      <c r="AQ170" s="190"/>
      <c r="AR170" s="190"/>
      <c r="AS170" s="186"/>
    </row>
    <row r="171" spans="1:45" ht="18" customHeight="1">
      <c r="A171" s="131"/>
      <c r="B171" s="1050"/>
      <c r="C171" s="1050"/>
      <c r="D171" s="1050"/>
      <c r="E171" s="1050"/>
      <c r="F171" s="1050"/>
      <c r="G171" s="1050"/>
      <c r="H171" s="1050"/>
      <c r="I171" s="1050"/>
      <c r="J171" s="1050"/>
      <c r="K171" s="1050"/>
      <c r="L171" s="1050"/>
      <c r="M171" s="1050"/>
      <c r="N171" s="1050"/>
      <c r="O171" s="1050"/>
      <c r="P171" s="1050"/>
      <c r="Q171" s="1050"/>
      <c r="R171" s="1050"/>
      <c r="S171" s="1050"/>
      <c r="T171" s="1050"/>
      <c r="U171" s="130"/>
      <c r="V171" s="1"/>
      <c r="W171" s="186"/>
      <c r="X171" s="199" t="s">
        <v>1147</v>
      </c>
      <c r="Y171" s="200" t="s">
        <v>1181</v>
      </c>
      <c r="Z171" s="200"/>
      <c r="AA171" s="200"/>
      <c r="AB171" s="200"/>
      <c r="AC171" s="200"/>
      <c r="AD171" s="200"/>
      <c r="AE171" s="200"/>
      <c r="AF171" s="198"/>
      <c r="AG171" s="198"/>
      <c r="AH171" s="198"/>
      <c r="AI171" s="198"/>
      <c r="AJ171" s="198"/>
      <c r="AK171" s="198"/>
      <c r="AL171" s="198"/>
      <c r="AM171" s="198"/>
      <c r="AN171" s="198"/>
      <c r="AO171" s="198"/>
      <c r="AP171" s="198"/>
      <c r="AQ171" s="190"/>
      <c r="AR171" s="190"/>
      <c r="AS171" s="186"/>
    </row>
    <row r="172" spans="1:45" ht="18" customHeight="1">
      <c r="A172" s="127" t="s">
        <v>1029</v>
      </c>
      <c r="B172" s="119"/>
      <c r="C172" s="119"/>
      <c r="D172" s="119"/>
      <c r="E172" s="119"/>
      <c r="F172" s="119"/>
      <c r="G172" s="119"/>
      <c r="H172" s="119"/>
      <c r="I172" s="119"/>
      <c r="J172" s="119"/>
      <c r="K172" s="119"/>
      <c r="L172" s="119"/>
      <c r="M172" s="119"/>
      <c r="N172" s="119"/>
      <c r="O172" s="119"/>
      <c r="P172" s="119"/>
      <c r="Q172" s="119"/>
      <c r="R172" s="119"/>
      <c r="S172" s="119"/>
      <c r="T172" s="119"/>
      <c r="U172" s="130"/>
      <c r="V172" s="1"/>
      <c r="W172" s="186"/>
      <c r="X172" s="198"/>
      <c r="Y172" s="215" t="s">
        <v>1449</v>
      </c>
      <c r="Z172" s="198"/>
      <c r="AA172" s="198"/>
      <c r="AB172" s="198"/>
      <c r="AC172" s="198"/>
      <c r="AD172" s="198"/>
      <c r="AE172" s="198"/>
      <c r="AF172" s="198"/>
      <c r="AG172" s="198"/>
      <c r="AH172" s="198"/>
      <c r="AI172" s="198"/>
      <c r="AJ172" s="198"/>
      <c r="AK172" s="198"/>
      <c r="AL172" s="198"/>
      <c r="AM172" s="198"/>
      <c r="AN172" s="198"/>
      <c r="AO172" s="198"/>
      <c r="AP172" s="198"/>
      <c r="AQ172" s="190"/>
      <c r="AR172" s="190"/>
      <c r="AS172" s="186"/>
    </row>
    <row r="173" spans="1:45" ht="18" customHeight="1" thickBot="1">
      <c r="A173" s="131"/>
      <c r="B173" s="119" t="s">
        <v>1030</v>
      </c>
      <c r="C173" s="119"/>
      <c r="D173" s="119"/>
      <c r="E173" s="119"/>
      <c r="F173" s="119"/>
      <c r="G173" s="119"/>
      <c r="H173" s="119"/>
      <c r="I173" s="119"/>
      <c r="J173" s="119"/>
      <c r="K173" s="119"/>
      <c r="L173" s="119"/>
      <c r="M173" s="119"/>
      <c r="N173" s="119"/>
      <c r="O173" s="119"/>
      <c r="P173" s="119"/>
      <c r="Q173" s="119"/>
      <c r="R173" s="119"/>
      <c r="S173" s="119"/>
      <c r="T173" s="119"/>
      <c r="U173" s="130"/>
      <c r="V173" s="1"/>
      <c r="W173" s="187"/>
      <c r="X173" s="197"/>
      <c r="Y173" s="187"/>
      <c r="Z173" s="187"/>
      <c r="AA173" s="187"/>
      <c r="AB173" s="187"/>
      <c r="AC173" s="187"/>
      <c r="AD173" s="187"/>
      <c r="AE173" s="187"/>
      <c r="AF173" s="187"/>
      <c r="AG173" s="187"/>
      <c r="AH173" s="187"/>
      <c r="AI173" s="187"/>
      <c r="AJ173" s="187"/>
      <c r="AK173" s="187"/>
      <c r="AL173" s="187"/>
      <c r="AM173" s="187"/>
      <c r="AN173" s="187"/>
      <c r="AO173" s="187"/>
      <c r="AP173" s="187"/>
      <c r="AQ173" s="187"/>
      <c r="AR173" s="187"/>
      <c r="AS173" s="187"/>
    </row>
    <row r="174" spans="1:45" ht="18" customHeight="1">
      <c r="A174" s="132"/>
      <c r="B174" s="95"/>
      <c r="C174" s="95"/>
      <c r="D174" s="95"/>
      <c r="E174" s="95"/>
      <c r="F174" s="95"/>
      <c r="G174" s="95"/>
      <c r="H174" s="95"/>
      <c r="I174" s="95"/>
      <c r="J174" s="95"/>
      <c r="K174" s="95"/>
      <c r="L174" s="95"/>
      <c r="M174" s="95"/>
      <c r="N174" s="95"/>
      <c r="O174" s="95"/>
      <c r="P174" s="95"/>
      <c r="Q174" s="95"/>
      <c r="R174" s="95"/>
      <c r="S174" s="95"/>
      <c r="T174" s="95"/>
      <c r="U174" s="133"/>
      <c r="W174" s="186"/>
      <c r="X174" s="178"/>
      <c r="Y174" s="192" t="s">
        <v>162</v>
      </c>
      <c r="Z174" s="179"/>
      <c r="AA174" s="179"/>
      <c r="AB174" s="179"/>
      <c r="AC174" s="179"/>
      <c r="AD174" s="179"/>
      <c r="AE174" s="179"/>
      <c r="AF174" s="179"/>
      <c r="AG174" s="179"/>
      <c r="AH174" s="179"/>
      <c r="AI174" s="179"/>
      <c r="AJ174" s="179"/>
      <c r="AK174" s="179"/>
      <c r="AL174" s="179"/>
      <c r="AM174" s="179"/>
      <c r="AN174" s="179"/>
      <c r="AO174" s="241" t="s">
        <v>1262</v>
      </c>
      <c r="AP174" s="242" t="str">
        <f>+'23年3月改正NEXI使用欄'!S23</f>
        <v>00</v>
      </c>
      <c r="AQ174" s="179"/>
      <c r="AR174" s="180"/>
      <c r="AS174" s="186"/>
    </row>
    <row r="175" spans="1:45" ht="18" customHeight="1">
      <c r="A175" s="927"/>
      <c r="B175" s="928" t="s">
        <v>1669</v>
      </c>
      <c r="C175" s="928"/>
      <c r="D175" s="928"/>
      <c r="E175" s="928"/>
      <c r="F175" s="928"/>
      <c r="G175" s="929"/>
      <c r="H175" s="929"/>
      <c r="I175" s="930"/>
      <c r="J175" s="920"/>
      <c r="K175" s="920"/>
      <c r="L175" s="920"/>
      <c r="M175" s="920"/>
      <c r="N175" s="920"/>
      <c r="O175" s="920"/>
      <c r="P175" s="920"/>
      <c r="Q175" s="920"/>
      <c r="R175" s="920"/>
      <c r="S175" s="920"/>
      <c r="T175" s="920"/>
      <c r="U175" s="921"/>
      <c r="W175" s="186"/>
      <c r="X175" s="181"/>
      <c r="Y175" s="1127" t="s">
        <v>1260</v>
      </c>
      <c r="Z175" s="1044" t="s">
        <v>1261</v>
      </c>
      <c r="AA175" s="1065"/>
      <c r="AB175" s="1066"/>
      <c r="AC175" s="63"/>
      <c r="AD175" s="25"/>
      <c r="AE175" s="194" t="s">
        <v>146</v>
      </c>
      <c r="AF175" s="195" t="str">
        <f>+$G$28</f>
        <v>000-000000-0</v>
      </c>
      <c r="AG175" s="25"/>
      <c r="AH175" s="24"/>
      <c r="AI175" s="64"/>
      <c r="AJ175" s="1056" t="s">
        <v>147</v>
      </c>
      <c r="AK175" s="1057"/>
      <c r="AL175" s="1084">
        <f>$R$22</f>
        <v>0</v>
      </c>
      <c r="AM175" s="1085"/>
      <c r="AN175" s="239" t="s">
        <v>152</v>
      </c>
      <c r="AO175" s="1090">
        <f>+$D$31</f>
        <v>0</v>
      </c>
      <c r="AP175" s="1091"/>
      <c r="AQ175" s="1092"/>
      <c r="AR175" s="182"/>
      <c r="AS175" s="186"/>
    </row>
    <row r="176" spans="1:45" ht="18" customHeight="1">
      <c r="A176" s="922" t="s">
        <v>1031</v>
      </c>
      <c r="B176" s="1070" t="s">
        <v>1032</v>
      </c>
      <c r="C176" s="1070"/>
      <c r="D176" s="1070"/>
      <c r="E176" s="1070"/>
      <c r="F176" s="1070"/>
      <c r="G176" s="1070"/>
      <c r="H176" s="1070"/>
      <c r="I176" s="1070"/>
      <c r="J176" s="1070"/>
      <c r="K176" s="1070"/>
      <c r="L176" s="1070"/>
      <c r="M176" s="1070"/>
      <c r="N176" s="1070"/>
      <c r="O176" s="1070"/>
      <c r="P176" s="1070"/>
      <c r="Q176" s="1070"/>
      <c r="R176" s="1070"/>
      <c r="S176" s="1070"/>
      <c r="T176" s="1070"/>
      <c r="U176" s="921"/>
      <c r="W176" s="187"/>
      <c r="X176" s="181"/>
      <c r="Y176" s="1128"/>
      <c r="Z176" s="1067"/>
      <c r="AA176" s="1068"/>
      <c r="AB176" s="1069"/>
      <c r="AC176" s="971">
        <f>$D$29</f>
        <v>0</v>
      </c>
      <c r="AD176" s="972"/>
      <c r="AE176" s="972"/>
      <c r="AF176" s="972"/>
      <c r="AG176" s="972"/>
      <c r="AH176" s="972"/>
      <c r="AI176" s="973"/>
      <c r="AJ176" s="1056" t="s">
        <v>151</v>
      </c>
      <c r="AK176" s="1057"/>
      <c r="AL176" s="1084">
        <f>$R$23</f>
        <v>0</v>
      </c>
      <c r="AM176" s="1085"/>
      <c r="AN176" s="239" t="s">
        <v>153</v>
      </c>
      <c r="AO176" s="1093">
        <f>+$L$31</f>
        <v>0</v>
      </c>
      <c r="AP176" s="1094"/>
      <c r="AQ176" s="1095"/>
      <c r="AR176" s="182"/>
      <c r="AS176" s="187"/>
    </row>
    <row r="177" spans="1:45" ht="18" customHeight="1">
      <c r="A177" s="922" t="s">
        <v>1031</v>
      </c>
      <c r="B177" s="1052" t="s">
        <v>1033</v>
      </c>
      <c r="C177" s="1052"/>
      <c r="D177" s="1052"/>
      <c r="E177" s="1052"/>
      <c r="F177" s="1052"/>
      <c r="G177" s="1052"/>
      <c r="H177" s="1052"/>
      <c r="I177" s="1052"/>
      <c r="J177" s="1052"/>
      <c r="K177" s="1052"/>
      <c r="L177" s="1052"/>
      <c r="M177" s="1052"/>
      <c r="N177" s="1052"/>
      <c r="O177" s="1052"/>
      <c r="P177" s="1052"/>
      <c r="Q177" s="1052"/>
      <c r="R177" s="1052"/>
      <c r="S177" s="1052"/>
      <c r="T177" s="1052"/>
      <c r="U177" s="921"/>
      <c r="W177" s="187"/>
      <c r="X177" s="181"/>
      <c r="Y177" s="1128"/>
      <c r="Z177" s="1041" t="s">
        <v>17</v>
      </c>
      <c r="AA177" s="1064"/>
      <c r="AB177" s="1057"/>
      <c r="AC177" s="1038">
        <f>$D$30</f>
        <v>0</v>
      </c>
      <c r="AD177" s="1039"/>
      <c r="AE177" s="1039"/>
      <c r="AF177" s="1039"/>
      <c r="AG177" s="1039"/>
      <c r="AH177" s="1039"/>
      <c r="AI177" s="1039"/>
      <c r="AJ177" s="972"/>
      <c r="AK177" s="972"/>
      <c r="AL177" s="1039"/>
      <c r="AM177" s="1039"/>
      <c r="AN177" s="239" t="s">
        <v>154</v>
      </c>
      <c r="AO177" s="1081">
        <f>+$S$31</f>
        <v>0</v>
      </c>
      <c r="AP177" s="1082"/>
      <c r="AQ177" s="1083"/>
      <c r="AR177" s="182"/>
      <c r="AS177" s="187"/>
    </row>
    <row r="178" spans="1:45" ht="18" customHeight="1">
      <c r="A178" s="923"/>
      <c r="B178" s="1052"/>
      <c r="C178" s="1052"/>
      <c r="D178" s="1052"/>
      <c r="E178" s="1052"/>
      <c r="F178" s="1052"/>
      <c r="G178" s="1052"/>
      <c r="H178" s="1052"/>
      <c r="I178" s="1052"/>
      <c r="J178" s="1052"/>
      <c r="K178" s="1052"/>
      <c r="L178" s="1052"/>
      <c r="M178" s="1052"/>
      <c r="N178" s="1052"/>
      <c r="O178" s="1052"/>
      <c r="P178" s="1052"/>
      <c r="Q178" s="1052"/>
      <c r="R178" s="1052"/>
      <c r="S178" s="1052"/>
      <c r="T178" s="1052"/>
      <c r="U178" s="921"/>
      <c r="W178" s="187"/>
      <c r="X178" s="181"/>
      <c r="Y178" s="1128"/>
      <c r="Z178" s="1102" t="s">
        <v>3</v>
      </c>
      <c r="AA178" s="1103"/>
      <c r="AB178" s="1058">
        <f>$D$32</f>
        <v>0</v>
      </c>
      <c r="AC178" s="1059"/>
      <c r="AD178" s="1059"/>
      <c r="AE178" s="1059"/>
      <c r="AF178" s="1059"/>
      <c r="AG178" s="1059"/>
      <c r="AH178" s="1060"/>
      <c r="AI178" s="1071" t="s">
        <v>178</v>
      </c>
      <c r="AJ178" s="29"/>
      <c r="AK178" s="1096" t="s">
        <v>155</v>
      </c>
      <c r="AL178" s="1096"/>
      <c r="AM178" s="1096"/>
      <c r="AN178" s="1096"/>
      <c r="AO178" s="1096"/>
      <c r="AP178" s="1096" t="s">
        <v>157</v>
      </c>
      <c r="AQ178" s="1097"/>
      <c r="AR178" s="182"/>
      <c r="AS178" s="187"/>
    </row>
    <row r="179" spans="1:45" ht="18" customHeight="1">
      <c r="A179" s="931" t="s">
        <v>1031</v>
      </c>
      <c r="B179" s="1051" t="s">
        <v>1034</v>
      </c>
      <c r="C179" s="1051"/>
      <c r="D179" s="1051"/>
      <c r="E179" s="1051"/>
      <c r="F179" s="1051"/>
      <c r="G179" s="1051"/>
      <c r="H179" s="1051"/>
      <c r="I179" s="1051"/>
      <c r="J179" s="1051"/>
      <c r="K179" s="1051"/>
      <c r="L179" s="1051"/>
      <c r="M179" s="1051"/>
      <c r="N179" s="1051"/>
      <c r="O179" s="1051"/>
      <c r="P179" s="1051"/>
      <c r="Q179" s="1051"/>
      <c r="R179" s="1051"/>
      <c r="S179" s="1051"/>
      <c r="T179" s="1051"/>
      <c r="U179" s="921"/>
      <c r="W179" s="187"/>
      <c r="X179" s="181"/>
      <c r="Y179" s="1128"/>
      <c r="Z179" s="1047"/>
      <c r="AA179" s="1049"/>
      <c r="AB179" s="1061"/>
      <c r="AC179" s="1062"/>
      <c r="AD179" s="1062"/>
      <c r="AE179" s="1062"/>
      <c r="AF179" s="1062"/>
      <c r="AG179" s="1062"/>
      <c r="AH179" s="1063"/>
      <c r="AI179" s="1071"/>
      <c r="AJ179" s="30" t="s">
        <v>43</v>
      </c>
      <c r="AK179" s="1075" t="str">
        <f>IF(ISBLANK($M$33),"",$M$33)</f>
        <v/>
      </c>
      <c r="AL179" s="1075"/>
      <c r="AM179" s="1075"/>
      <c r="AN179" s="1075"/>
      <c r="AO179" s="1075"/>
      <c r="AP179" s="1088" t="str">
        <f>IF($T$33=0,"",$T$33)</f>
        <v/>
      </c>
      <c r="AQ179" s="1089"/>
      <c r="AR179" s="182"/>
      <c r="AS179" s="187"/>
    </row>
    <row r="180" spans="1:45" ht="18" customHeight="1">
      <c r="A180" s="923"/>
      <c r="B180" s="1051"/>
      <c r="C180" s="1051"/>
      <c r="D180" s="1051"/>
      <c r="E180" s="1051"/>
      <c r="F180" s="1051"/>
      <c r="G180" s="1051"/>
      <c r="H180" s="1051"/>
      <c r="I180" s="1051"/>
      <c r="J180" s="1051"/>
      <c r="K180" s="1051"/>
      <c r="L180" s="1051"/>
      <c r="M180" s="1051"/>
      <c r="N180" s="1051"/>
      <c r="O180" s="1051"/>
      <c r="P180" s="1051"/>
      <c r="Q180" s="1051"/>
      <c r="R180" s="1051"/>
      <c r="S180" s="1051"/>
      <c r="T180" s="1051"/>
      <c r="U180" s="921"/>
      <c r="W180" s="187"/>
      <c r="X180" s="181"/>
      <c r="Y180" s="1128"/>
      <c r="Z180" s="1044" t="str">
        <f>+A35</f>
        <v>株式総額（予定含む）</v>
      </c>
      <c r="AA180" s="1046"/>
      <c r="AB180" s="1106" t="s">
        <v>148</v>
      </c>
      <c r="AC180" s="1107"/>
      <c r="AD180" s="1107"/>
      <c r="AE180" s="1110">
        <f>$E$36</f>
        <v>0</v>
      </c>
      <c r="AF180" s="1110"/>
      <c r="AG180" s="1110"/>
      <c r="AH180" s="65" t="str">
        <f>$J$36</f>
        <v>USD</v>
      </c>
      <c r="AI180" s="1072"/>
      <c r="AJ180" s="31" t="s">
        <v>44</v>
      </c>
      <c r="AK180" s="1074" t="str">
        <f>IF(ISBLANK($M$34),"",$M$34)</f>
        <v/>
      </c>
      <c r="AL180" s="1074"/>
      <c r="AM180" s="1074"/>
      <c r="AN180" s="1074"/>
      <c r="AO180" s="1074"/>
      <c r="AP180" s="1020" t="str">
        <f>IF($T$34=0,"",$T$34)</f>
        <v/>
      </c>
      <c r="AQ180" s="1021"/>
      <c r="AR180" s="182"/>
      <c r="AS180" s="187"/>
    </row>
    <row r="181" spans="1:45" ht="18" customHeight="1">
      <c r="A181" s="922" t="s">
        <v>1031</v>
      </c>
      <c r="B181" s="1052" t="s">
        <v>1184</v>
      </c>
      <c r="C181" s="1052"/>
      <c r="D181" s="1052"/>
      <c r="E181" s="1052"/>
      <c r="F181" s="1052"/>
      <c r="G181" s="1052"/>
      <c r="H181" s="1052"/>
      <c r="I181" s="1052"/>
      <c r="J181" s="1052"/>
      <c r="K181" s="1052"/>
      <c r="L181" s="1052"/>
      <c r="M181" s="1052"/>
      <c r="N181" s="1052"/>
      <c r="O181" s="1052"/>
      <c r="P181" s="1052"/>
      <c r="Q181" s="1052"/>
      <c r="R181" s="1052"/>
      <c r="S181" s="1052"/>
      <c r="T181" s="1052"/>
      <c r="U181" s="921"/>
      <c r="W181" s="187"/>
      <c r="X181" s="181"/>
      <c r="Y181" s="1128"/>
      <c r="Z181" s="1102"/>
      <c r="AA181" s="1103"/>
      <c r="AB181" s="1104" t="s">
        <v>149</v>
      </c>
      <c r="AC181" s="1105"/>
      <c r="AD181" s="1105"/>
      <c r="AE181" s="1114">
        <f>$E$41</f>
        <v>0</v>
      </c>
      <c r="AF181" s="1114"/>
      <c r="AG181" s="1114"/>
      <c r="AH181" s="66" t="str">
        <f>+$H$41</f>
        <v>USD</v>
      </c>
      <c r="AI181" s="1072"/>
      <c r="AJ181" s="31" t="s">
        <v>49</v>
      </c>
      <c r="AK181" s="1074" t="str">
        <f>IF(ISBLANK($M$35),"",$M$35)</f>
        <v/>
      </c>
      <c r="AL181" s="1074"/>
      <c r="AM181" s="1074"/>
      <c r="AN181" s="1074"/>
      <c r="AO181" s="1074"/>
      <c r="AP181" s="1020" t="str">
        <f>IF($T$35=0,"",$T$35)</f>
        <v/>
      </c>
      <c r="AQ181" s="1021"/>
      <c r="AR181" s="182"/>
      <c r="AS181" s="187"/>
    </row>
    <row r="182" spans="1:45" ht="18" customHeight="1">
      <c r="A182" s="924"/>
      <c r="B182" s="1053"/>
      <c r="C182" s="1053"/>
      <c r="D182" s="1053"/>
      <c r="E182" s="1053"/>
      <c r="F182" s="1053"/>
      <c r="G182" s="1053"/>
      <c r="H182" s="1053"/>
      <c r="I182" s="1053"/>
      <c r="J182" s="1053"/>
      <c r="K182" s="1053"/>
      <c r="L182" s="1053"/>
      <c r="M182" s="1053"/>
      <c r="N182" s="1053"/>
      <c r="O182" s="1053"/>
      <c r="P182" s="1053"/>
      <c r="Q182" s="1053"/>
      <c r="R182" s="1053"/>
      <c r="S182" s="1053"/>
      <c r="T182" s="1053"/>
      <c r="U182" s="925"/>
      <c r="W182" s="187"/>
      <c r="X182" s="181"/>
      <c r="Y182" s="1129"/>
      <c r="Z182" s="1264" t="s">
        <v>56</v>
      </c>
      <c r="AA182" s="1115"/>
      <c r="AB182" s="1106" t="s">
        <v>148</v>
      </c>
      <c r="AC182" s="1107"/>
      <c r="AD182" s="1107"/>
      <c r="AE182" s="1110">
        <f>$R$50</f>
        <v>0</v>
      </c>
      <c r="AF182" s="1110"/>
      <c r="AG182" s="1110"/>
      <c r="AH182" s="67" t="str">
        <f>+$U$50</f>
        <v>USD</v>
      </c>
      <c r="AI182" s="1072"/>
      <c r="AJ182" s="31" t="s">
        <v>50</v>
      </c>
      <c r="AK182" s="1074" t="str">
        <f>IF(ISBLANK($M$36),"",$M$36)</f>
        <v/>
      </c>
      <c r="AL182" s="1074"/>
      <c r="AM182" s="1074"/>
      <c r="AN182" s="1074"/>
      <c r="AO182" s="1074"/>
      <c r="AP182" s="1020" t="str">
        <f>IF($T$36=0,"",$T$36)</f>
        <v/>
      </c>
      <c r="AQ182" s="1021"/>
      <c r="AR182" s="182"/>
      <c r="AS182" s="187"/>
    </row>
    <row r="183" spans="1:45" ht="18" customHeight="1">
      <c r="A183" s="10"/>
      <c r="B183" s="249"/>
      <c r="C183" s="249"/>
      <c r="D183" s="249"/>
      <c r="E183" s="249"/>
      <c r="F183" s="249"/>
      <c r="G183" s="249"/>
      <c r="H183" s="249"/>
      <c r="I183" s="249"/>
      <c r="J183" s="249"/>
      <c r="K183" s="249"/>
      <c r="L183" s="249"/>
      <c r="M183" s="249"/>
      <c r="N183" s="249"/>
      <c r="O183" s="249"/>
      <c r="P183" s="249"/>
      <c r="Q183" s="249"/>
      <c r="R183" s="249"/>
      <c r="S183" s="249"/>
      <c r="T183" s="249"/>
      <c r="U183" s="10"/>
      <c r="W183" s="187"/>
      <c r="X183" s="181"/>
      <c r="Y183" s="1129"/>
      <c r="Z183" s="1108" t="str">
        <f>CONCATENATE(YEAR($R$49),"/",MONTH($R$49),"期")</f>
        <v>1900/1期</v>
      </c>
      <c r="AA183" s="1109"/>
      <c r="AB183" s="1104" t="s">
        <v>150</v>
      </c>
      <c r="AC183" s="1105"/>
      <c r="AD183" s="1105"/>
      <c r="AE183" s="1114" t="str">
        <f>$R$52</f>
        <v>---</v>
      </c>
      <c r="AF183" s="1114"/>
      <c r="AG183" s="1114"/>
      <c r="AH183" s="58" t="str">
        <f>+$U$52</f>
        <v>USD</v>
      </c>
      <c r="AI183" s="1072"/>
      <c r="AJ183" s="31" t="s">
        <v>51</v>
      </c>
      <c r="AK183" s="1074" t="str">
        <f>IF(ISBLANK($M$37),"",$M$37)</f>
        <v/>
      </c>
      <c r="AL183" s="1074"/>
      <c r="AM183" s="1074"/>
      <c r="AN183" s="1074"/>
      <c r="AO183" s="1074"/>
      <c r="AP183" s="1020" t="str">
        <f>IF($T$37=0,"",$T$37)</f>
        <v/>
      </c>
      <c r="AQ183" s="1021"/>
      <c r="AR183" s="182"/>
      <c r="AS183" s="187"/>
    </row>
    <row r="184" spans="1:45" ht="18" customHeight="1">
      <c r="A184" s="10"/>
      <c r="B184" s="249"/>
      <c r="C184" s="249"/>
      <c r="D184" s="249"/>
      <c r="E184" s="249"/>
      <c r="F184" s="249"/>
      <c r="G184" s="249"/>
      <c r="H184" s="249"/>
      <c r="I184" s="249"/>
      <c r="J184" s="249"/>
      <c r="K184" s="249"/>
      <c r="L184" s="249"/>
      <c r="M184" s="249"/>
      <c r="N184" s="249"/>
      <c r="O184" s="249"/>
      <c r="P184" s="249"/>
      <c r="Q184" s="249"/>
      <c r="R184" s="249"/>
      <c r="S184" s="249"/>
      <c r="T184" s="249"/>
      <c r="U184" s="10"/>
      <c r="W184" s="187"/>
      <c r="X184" s="181"/>
      <c r="Y184" s="1130"/>
      <c r="Z184" s="243"/>
      <c r="AA184" s="121"/>
      <c r="AB184" s="34"/>
      <c r="AC184" s="68"/>
      <c r="AD184" s="68"/>
      <c r="AE184" s="37" t="str">
        <f>IF(コントロール!D2=TRUE,"被保険持分比率：","被保険出資比率：")</f>
        <v>被保険出資比率：</v>
      </c>
      <c r="AF184" s="1112" t="str">
        <f>IF(コントロール!$D$5=TRUE,$R$51,IF(OR(コントロール!$D$3=TRUE,コントロール!$D$4=TRUE),ROUNDDOWN($AE$181/$AE$180,3),""))</f>
        <v/>
      </c>
      <c r="AG184" s="1112"/>
      <c r="AH184" s="28" t="s">
        <v>15</v>
      </c>
      <c r="AI184" s="1073"/>
      <c r="AJ184" s="35"/>
      <c r="AK184" s="27"/>
      <c r="AL184" s="27"/>
      <c r="AM184" s="27"/>
      <c r="AN184" s="27"/>
      <c r="AO184" s="12"/>
      <c r="AP184" s="1086">
        <f>SUM($AP$179:$AP$183)</f>
        <v>0</v>
      </c>
      <c r="AQ184" s="1087"/>
      <c r="AR184" s="182"/>
      <c r="AS184" s="187"/>
    </row>
    <row r="185" spans="1:45" ht="18" customHeight="1">
      <c r="A185" s="10"/>
      <c r="B185" s="249"/>
      <c r="C185" s="249"/>
      <c r="D185" s="249"/>
      <c r="E185" s="249"/>
      <c r="F185" s="249"/>
      <c r="G185" s="249"/>
      <c r="H185" s="249"/>
      <c r="I185" s="249"/>
      <c r="J185" s="249"/>
      <c r="K185" s="249"/>
      <c r="L185" s="249"/>
      <c r="M185" s="249"/>
      <c r="N185" s="249"/>
      <c r="O185" s="249"/>
      <c r="P185" s="249"/>
      <c r="Q185" s="249"/>
      <c r="R185" s="249"/>
      <c r="S185" s="249"/>
      <c r="T185" s="249"/>
      <c r="U185" s="10"/>
      <c r="W185" s="187"/>
      <c r="X185" s="181"/>
      <c r="Y185" s="1044" t="s">
        <v>161</v>
      </c>
      <c r="Z185" s="1115"/>
      <c r="AA185" s="1056" t="s">
        <v>160</v>
      </c>
      <c r="AB185" s="1076"/>
      <c r="AC185" s="1255" t="str">
        <f>+コントロール!J22</f>
        <v/>
      </c>
      <c r="AD185" s="1256"/>
      <c r="AE185" s="84" t="s">
        <v>19</v>
      </c>
      <c r="AF185" s="69" t="str">
        <f>$I$35</f>
        <v>USD</v>
      </c>
      <c r="AG185" s="1056" t="s">
        <v>1171</v>
      </c>
      <c r="AH185" s="1254"/>
      <c r="AI185" s="1079" t="str">
        <f>$I$59</f>
        <v/>
      </c>
      <c r="AJ185" s="1080"/>
      <c r="AK185" s="1080"/>
      <c r="AL185" s="17" t="s">
        <v>20</v>
      </c>
      <c r="AM185" s="1056" t="s">
        <v>1172</v>
      </c>
      <c r="AN185" s="1076"/>
      <c r="AO185" s="1077" t="str">
        <f>$I$58</f>
        <v/>
      </c>
      <c r="AP185" s="1078"/>
      <c r="AQ185" s="69" t="str">
        <f>$I$35</f>
        <v>USD</v>
      </c>
      <c r="AR185" s="182"/>
      <c r="AS185" s="187"/>
    </row>
    <row r="186" spans="1:45" ht="18" customHeight="1">
      <c r="A186" s="10"/>
      <c r="B186" s="249"/>
      <c r="C186" s="249"/>
      <c r="D186" s="249"/>
      <c r="E186" s="249"/>
      <c r="F186" s="249"/>
      <c r="G186" s="249"/>
      <c r="H186" s="249"/>
      <c r="I186" s="249"/>
      <c r="J186" s="249"/>
      <c r="K186" s="249"/>
      <c r="L186" s="249"/>
      <c r="M186" s="249"/>
      <c r="N186" s="249"/>
      <c r="O186" s="249"/>
      <c r="P186" s="249"/>
      <c r="Q186" s="249"/>
      <c r="R186" s="249"/>
      <c r="S186" s="249"/>
      <c r="T186" s="249"/>
      <c r="U186" s="10"/>
      <c r="W186" s="187"/>
      <c r="X186" s="181"/>
      <c r="Y186" s="1116"/>
      <c r="Z186" s="1117"/>
      <c r="AA186" s="1056" t="s">
        <v>175</v>
      </c>
      <c r="AB186" s="1076"/>
      <c r="AC186" s="1252">
        <f>$G$66</f>
        <v>0</v>
      </c>
      <c r="AD186" s="1253"/>
      <c r="AE186" s="17" t="s">
        <v>15</v>
      </c>
      <c r="AF186" s="1056" t="s">
        <v>21</v>
      </c>
      <c r="AG186" s="1076"/>
      <c r="AH186" s="44">
        <f>+$C$65</f>
        <v>0</v>
      </c>
      <c r="AI186" s="18" t="s">
        <v>13</v>
      </c>
      <c r="AJ186" s="1056" t="s">
        <v>177</v>
      </c>
      <c r="AK186" s="1076"/>
      <c r="AL186" s="1079" t="e">
        <f>IF(OR(AP174=21,AP174=22),"－－－",ROUNDDOWN($AI$185*$AC$186/100,0))</f>
        <v>#VALUE!</v>
      </c>
      <c r="AM186" s="1080"/>
      <c r="AN186" s="1080"/>
      <c r="AO186" s="28" t="s">
        <v>20</v>
      </c>
      <c r="AP186" s="70"/>
      <c r="AQ186" s="71"/>
      <c r="AR186" s="182"/>
      <c r="AS186" s="187"/>
    </row>
    <row r="187" spans="1:45" ht="18" customHeight="1">
      <c r="A187" s="10"/>
      <c r="B187" s="249"/>
      <c r="C187" s="249"/>
      <c r="D187" s="249"/>
      <c r="E187" s="249"/>
      <c r="F187" s="249"/>
      <c r="G187" s="249"/>
      <c r="H187" s="249"/>
      <c r="I187" s="249"/>
      <c r="J187" s="249"/>
      <c r="K187" s="249"/>
      <c r="L187" s="249"/>
      <c r="M187" s="249"/>
      <c r="N187" s="249"/>
      <c r="O187" s="249"/>
      <c r="P187" s="249"/>
      <c r="Q187" s="249"/>
      <c r="R187" s="249"/>
      <c r="S187" s="249"/>
      <c r="T187" s="249"/>
      <c r="U187" s="10"/>
      <c r="W187" s="187"/>
      <c r="X187" s="181"/>
      <c r="Y187" s="72" t="s">
        <v>159</v>
      </c>
      <c r="Z187" s="73"/>
      <c r="AA187" s="73"/>
      <c r="AB187" s="73"/>
      <c r="AC187" s="73"/>
      <c r="AD187" s="73"/>
      <c r="AE187" s="74"/>
      <c r="AF187" s="74"/>
      <c r="AG187" s="74"/>
      <c r="AH187" s="75"/>
      <c r="AI187" s="73"/>
      <c r="AJ187" s="73"/>
      <c r="AK187" s="76"/>
      <c r="AL187" s="75"/>
      <c r="AM187" s="73"/>
      <c r="AN187" s="73"/>
      <c r="AO187" s="77"/>
      <c r="AP187" s="77"/>
      <c r="AQ187" s="75"/>
      <c r="AR187" s="182"/>
      <c r="AS187" s="187"/>
    </row>
    <row r="188" spans="1:45" ht="18" customHeight="1">
      <c r="A188" s="10"/>
      <c r="B188" s="249"/>
      <c r="C188" s="249"/>
      <c r="D188" s="249"/>
      <c r="E188" s="249"/>
      <c r="F188" s="249"/>
      <c r="G188" s="249"/>
      <c r="H188" s="249"/>
      <c r="I188" s="249"/>
      <c r="J188" s="249"/>
      <c r="K188" s="249"/>
      <c r="L188" s="249"/>
      <c r="M188" s="249"/>
      <c r="N188" s="249"/>
      <c r="O188" s="249"/>
      <c r="P188" s="249"/>
      <c r="Q188" s="249"/>
      <c r="R188" s="249"/>
      <c r="S188" s="249"/>
      <c r="T188" s="249"/>
      <c r="U188" s="10"/>
      <c r="W188" s="187"/>
      <c r="X188" s="181"/>
      <c r="Y188" s="1044" t="s">
        <v>1263</v>
      </c>
      <c r="Z188" s="1045"/>
      <c r="AA188" s="1046"/>
      <c r="AB188" s="63"/>
      <c r="AC188" s="25"/>
      <c r="AD188" s="194" t="s">
        <v>146</v>
      </c>
      <c r="AE188" s="195" t="str">
        <f>IF(G90="000-000000-0","",G90)</f>
        <v/>
      </c>
      <c r="AF188" s="25"/>
      <c r="AG188" s="78"/>
      <c r="AH188" s="79"/>
      <c r="AI188" s="1044" t="s">
        <v>1264</v>
      </c>
      <c r="AJ188" s="1045"/>
      <c r="AK188" s="1046"/>
      <c r="AL188" s="63"/>
      <c r="AM188" s="25"/>
      <c r="AN188" s="194" t="s">
        <v>146</v>
      </c>
      <c r="AO188" s="195" t="str">
        <f>IF(G93="000-000000-0","",G93)</f>
        <v/>
      </c>
      <c r="AP188" s="25"/>
      <c r="AQ188" s="78"/>
      <c r="AR188" s="182"/>
      <c r="AS188" s="187"/>
    </row>
    <row r="189" spans="1:45" ht="18" customHeight="1">
      <c r="A189" s="10"/>
      <c r="B189" s="249"/>
      <c r="C189" s="249"/>
      <c r="D189" s="249"/>
      <c r="E189" s="249"/>
      <c r="F189" s="249"/>
      <c r="G189" s="249"/>
      <c r="H189" s="249"/>
      <c r="I189" s="249"/>
      <c r="J189" s="249"/>
      <c r="K189" s="249"/>
      <c r="L189" s="249"/>
      <c r="M189" s="249"/>
      <c r="N189" s="249"/>
      <c r="O189" s="249"/>
      <c r="P189" s="249"/>
      <c r="Q189" s="249"/>
      <c r="R189" s="249"/>
      <c r="S189" s="249"/>
      <c r="T189" s="249"/>
      <c r="U189" s="10"/>
      <c r="W189" s="187"/>
      <c r="X189" s="181"/>
      <c r="Y189" s="1047"/>
      <c r="Z189" s="1048"/>
      <c r="AA189" s="1049"/>
      <c r="AB189" s="971" t="str">
        <f>IF(ISBLANK(D91),"",D91)</f>
        <v/>
      </c>
      <c r="AC189" s="972"/>
      <c r="AD189" s="972"/>
      <c r="AE189" s="972"/>
      <c r="AF189" s="972"/>
      <c r="AG189" s="973"/>
      <c r="AH189" s="80"/>
      <c r="AI189" s="1047"/>
      <c r="AJ189" s="1048"/>
      <c r="AK189" s="1049"/>
      <c r="AL189" s="971" t="str">
        <f>IF(ISBLANK(D94),"",D94)</f>
        <v/>
      </c>
      <c r="AM189" s="972"/>
      <c r="AN189" s="972"/>
      <c r="AO189" s="972"/>
      <c r="AP189" s="972"/>
      <c r="AQ189" s="973"/>
      <c r="AR189" s="182"/>
      <c r="AS189" s="187"/>
    </row>
    <row r="190" spans="1:45" ht="18" customHeight="1">
      <c r="A190" s="10"/>
      <c r="B190" s="249"/>
      <c r="C190" s="249"/>
      <c r="D190" s="249"/>
      <c r="E190" s="249"/>
      <c r="F190" s="249"/>
      <c r="G190" s="249"/>
      <c r="H190" s="249"/>
      <c r="I190" s="249"/>
      <c r="J190" s="249"/>
      <c r="K190" s="249"/>
      <c r="L190" s="249"/>
      <c r="M190" s="249"/>
      <c r="N190" s="249"/>
      <c r="O190" s="249"/>
      <c r="P190" s="249"/>
      <c r="Q190" s="249"/>
      <c r="R190" s="249"/>
      <c r="S190" s="249"/>
      <c r="T190" s="249"/>
      <c r="U190" s="10"/>
      <c r="W190" s="187"/>
      <c r="X190" s="181"/>
      <c r="Y190" s="1041" t="s">
        <v>17</v>
      </c>
      <c r="Z190" s="1042"/>
      <c r="AA190" s="1043"/>
      <c r="AB190" s="1038" t="str">
        <f>IF(ISBLANK(D92),"",D92)</f>
        <v/>
      </c>
      <c r="AC190" s="1039"/>
      <c r="AD190" s="1039"/>
      <c r="AE190" s="1039"/>
      <c r="AF190" s="1039"/>
      <c r="AG190" s="1040"/>
      <c r="AH190" s="80"/>
      <c r="AI190" s="1041" t="s">
        <v>17</v>
      </c>
      <c r="AJ190" s="1042"/>
      <c r="AK190" s="1043"/>
      <c r="AL190" s="1038" t="str">
        <f>IF(ISBLANK(D95),"",D95)</f>
        <v/>
      </c>
      <c r="AM190" s="1039"/>
      <c r="AN190" s="1039"/>
      <c r="AO190" s="1039"/>
      <c r="AP190" s="1039"/>
      <c r="AQ190" s="1040"/>
      <c r="AR190" s="182"/>
      <c r="AS190" s="187"/>
    </row>
    <row r="191" spans="1:45" ht="18" customHeight="1" thickBot="1">
      <c r="A191" s="10"/>
      <c r="B191" s="249"/>
      <c r="C191" s="249"/>
      <c r="D191" s="249"/>
      <c r="E191" s="249"/>
      <c r="F191" s="249"/>
      <c r="G191" s="249"/>
      <c r="H191" s="249"/>
      <c r="I191" s="249"/>
      <c r="J191" s="249"/>
      <c r="K191" s="249"/>
      <c r="L191" s="249"/>
      <c r="M191" s="249"/>
      <c r="N191" s="249"/>
      <c r="O191" s="249"/>
      <c r="P191" s="249"/>
      <c r="Q191" s="249"/>
      <c r="R191" s="249"/>
      <c r="S191" s="249"/>
      <c r="T191" s="249"/>
      <c r="U191" s="10"/>
      <c r="W191" s="187"/>
      <c r="X191" s="183"/>
      <c r="Y191" s="184"/>
      <c r="Z191" s="184"/>
      <c r="AA191" s="184"/>
      <c r="AB191" s="184"/>
      <c r="AC191" s="184"/>
      <c r="AD191" s="184"/>
      <c r="AE191" s="184"/>
      <c r="AF191" s="184"/>
      <c r="AG191" s="184"/>
      <c r="AH191" s="184"/>
      <c r="AI191" s="184"/>
      <c r="AJ191" s="184"/>
      <c r="AK191" s="184"/>
      <c r="AL191" s="184"/>
      <c r="AM191" s="184"/>
      <c r="AN191" s="184"/>
      <c r="AO191" s="184"/>
      <c r="AP191" s="184"/>
      <c r="AQ191" s="184"/>
      <c r="AR191" s="185"/>
      <c r="AS191" s="187"/>
    </row>
    <row r="192" spans="1:45" ht="18" customHeight="1">
      <c r="A192" s="10"/>
      <c r="B192" s="249"/>
      <c r="C192" s="249"/>
      <c r="D192" s="249"/>
      <c r="E192" s="249"/>
      <c r="F192" s="249"/>
      <c r="G192" s="249"/>
      <c r="H192" s="249"/>
      <c r="I192" s="249"/>
      <c r="J192" s="249"/>
      <c r="K192" s="249"/>
      <c r="L192" s="249"/>
      <c r="M192" s="249"/>
      <c r="N192" s="249"/>
      <c r="O192" s="249"/>
      <c r="P192" s="249"/>
      <c r="Q192" s="249"/>
      <c r="R192" s="249"/>
      <c r="S192" s="249"/>
      <c r="T192" s="249"/>
      <c r="U192" s="10"/>
      <c r="W192" s="187"/>
      <c r="X192" s="197"/>
      <c r="Y192" s="187"/>
      <c r="Z192" s="187"/>
      <c r="AA192" s="187"/>
      <c r="AB192" s="187"/>
      <c r="AC192" s="187"/>
      <c r="AD192" s="187"/>
      <c r="AE192" s="187"/>
      <c r="AF192" s="187"/>
      <c r="AG192" s="187"/>
      <c r="AH192" s="187"/>
      <c r="AI192" s="187"/>
      <c r="AJ192" s="187"/>
      <c r="AK192" s="187"/>
      <c r="AL192" s="187"/>
      <c r="AM192" s="187"/>
      <c r="AN192" s="187"/>
      <c r="AO192" s="187"/>
      <c r="AP192" s="187"/>
      <c r="AQ192" s="187"/>
      <c r="AR192" s="187"/>
      <c r="AS192" s="187"/>
    </row>
  </sheetData>
  <sheetProtection formatCells="0" formatColumns="0" formatRows="0"/>
  <protectedRanges>
    <protectedRange password="CCC9" sqref="O85" name="範囲1"/>
  </protectedRanges>
  <mergeCells count="377">
    <mergeCell ref="I60:K60"/>
    <mergeCell ref="X63:AA63"/>
    <mergeCell ref="AC186:AD186"/>
    <mergeCell ref="AG185:AH185"/>
    <mergeCell ref="AC185:AD185"/>
    <mergeCell ref="AA186:AB186"/>
    <mergeCell ref="AF161:AH161"/>
    <mergeCell ref="AC161:AE161"/>
    <mergeCell ref="D130:E130"/>
    <mergeCell ref="AF165:AH165"/>
    <mergeCell ref="Z164:AB164"/>
    <mergeCell ref="X163:Y163"/>
    <mergeCell ref="AC165:AE165"/>
    <mergeCell ref="X164:Y164"/>
    <mergeCell ref="X162:Y162"/>
    <mergeCell ref="X165:Y165"/>
    <mergeCell ref="X150:Z150"/>
    <mergeCell ref="X132:AC132"/>
    <mergeCell ref="D131:I133"/>
    <mergeCell ref="F130:H130"/>
    <mergeCell ref="F140:J140"/>
    <mergeCell ref="N141:P141"/>
    <mergeCell ref="Z182:AA182"/>
    <mergeCell ref="AB182:AD182"/>
    <mergeCell ref="X123:AC123"/>
    <mergeCell ref="AC163:AE163"/>
    <mergeCell ref="J123:O123"/>
    <mergeCell ref="X125:AC125"/>
    <mergeCell ref="X128:AB128"/>
    <mergeCell ref="A129:C129"/>
    <mergeCell ref="A130:C130"/>
    <mergeCell ref="R126:T126"/>
    <mergeCell ref="M127:N127"/>
    <mergeCell ref="R128:T128"/>
    <mergeCell ref="A125:C125"/>
    <mergeCell ref="R130:T130"/>
    <mergeCell ref="L128:N128"/>
    <mergeCell ref="S127:T127"/>
    <mergeCell ref="L126:N126"/>
    <mergeCell ref="A113:C113"/>
    <mergeCell ref="F114:H114"/>
    <mergeCell ref="A105:C105"/>
    <mergeCell ref="A106:C106"/>
    <mergeCell ref="D106:E106"/>
    <mergeCell ref="F106:H106"/>
    <mergeCell ref="A111:C111"/>
    <mergeCell ref="D111:I111"/>
    <mergeCell ref="D107:I109"/>
    <mergeCell ref="A112:C112"/>
    <mergeCell ref="D112:E112"/>
    <mergeCell ref="X5:Z5"/>
    <mergeCell ref="X8:Z8"/>
    <mergeCell ref="N18:T18"/>
    <mergeCell ref="C16:J16"/>
    <mergeCell ref="N17:T17"/>
    <mergeCell ref="Q5:U5"/>
    <mergeCell ref="C12:I12"/>
    <mergeCell ref="J12:J13"/>
    <mergeCell ref="R22:U22"/>
    <mergeCell ref="K15:P15"/>
    <mergeCell ref="F10:G10"/>
    <mergeCell ref="F15:G15"/>
    <mergeCell ref="X10:AC10"/>
    <mergeCell ref="X17:AB17"/>
    <mergeCell ref="X19:AB19"/>
    <mergeCell ref="X21:AB21"/>
    <mergeCell ref="U17:U18"/>
    <mergeCell ref="C17:I17"/>
    <mergeCell ref="J17:J18"/>
    <mergeCell ref="B6:U8"/>
    <mergeCell ref="A30:C30"/>
    <mergeCell ref="D30:U30"/>
    <mergeCell ref="A31:C31"/>
    <mergeCell ref="D31:F31"/>
    <mergeCell ref="G31:K31"/>
    <mergeCell ref="L31:N31"/>
    <mergeCell ref="O31:R31"/>
    <mergeCell ref="S31:U31"/>
    <mergeCell ref="A34:C34"/>
    <mergeCell ref="M34:S34"/>
    <mergeCell ref="T34:U34"/>
    <mergeCell ref="A32:C33"/>
    <mergeCell ref="D32:J33"/>
    <mergeCell ref="K32:K38"/>
    <mergeCell ref="M32:S32"/>
    <mergeCell ref="T32:U32"/>
    <mergeCell ref="M33:S33"/>
    <mergeCell ref="A35:D35"/>
    <mergeCell ref="I35:J35"/>
    <mergeCell ref="M35:S35"/>
    <mergeCell ref="A36:D36"/>
    <mergeCell ref="E36:I36"/>
    <mergeCell ref="M36:S36"/>
    <mergeCell ref="A37:D38"/>
    <mergeCell ref="F37:I37"/>
    <mergeCell ref="D53:F53"/>
    <mergeCell ref="A47:A57"/>
    <mergeCell ref="N55:S57"/>
    <mergeCell ref="H41:H42"/>
    <mergeCell ref="J54:K54"/>
    <mergeCell ref="D54:E54"/>
    <mergeCell ref="E41:G42"/>
    <mergeCell ref="I42:N42"/>
    <mergeCell ref="O42:P42"/>
    <mergeCell ref="I41:N41"/>
    <mergeCell ref="A41:D42"/>
    <mergeCell ref="R41:U41"/>
    <mergeCell ref="O41:P41"/>
    <mergeCell ref="R50:T50"/>
    <mergeCell ref="D52:F52"/>
    <mergeCell ref="M37:S37"/>
    <mergeCell ref="T37:U37"/>
    <mergeCell ref="G38:H38"/>
    <mergeCell ref="A3:U3"/>
    <mergeCell ref="C11:J11"/>
    <mergeCell ref="A10:E10"/>
    <mergeCell ref="A15:E15"/>
    <mergeCell ref="G28:I28"/>
    <mergeCell ref="N28:P29"/>
    <mergeCell ref="D29:M29"/>
    <mergeCell ref="C13:I13"/>
    <mergeCell ref="A22:C23"/>
    <mergeCell ref="D22:N23"/>
    <mergeCell ref="O22:Q22"/>
    <mergeCell ref="O23:Q23"/>
    <mergeCell ref="C18:I18"/>
    <mergeCell ref="A24:C24"/>
    <mergeCell ref="S4:U4"/>
    <mergeCell ref="N16:U16"/>
    <mergeCell ref="R23:U23"/>
    <mergeCell ref="Q15:R15"/>
    <mergeCell ref="A25:C25"/>
    <mergeCell ref="R25:T25"/>
    <mergeCell ref="A28:C29"/>
    <mergeCell ref="P24:S24"/>
    <mergeCell ref="B9:L9"/>
    <mergeCell ref="A58:A60"/>
    <mergeCell ref="I58:K58"/>
    <mergeCell ref="I59:K59"/>
    <mergeCell ref="P99:U99"/>
    <mergeCell ref="A99:C99"/>
    <mergeCell ref="D99:I99"/>
    <mergeCell ref="J99:O99"/>
    <mergeCell ref="A61:A62"/>
    <mergeCell ref="B61:D61"/>
    <mergeCell ref="B62:G62"/>
    <mergeCell ref="A66:C66"/>
    <mergeCell ref="G66:H66"/>
    <mergeCell ref="O66:P66"/>
    <mergeCell ref="R69:S69"/>
    <mergeCell ref="C87:G87"/>
    <mergeCell ref="A93:C93"/>
    <mergeCell ref="G93:I93"/>
    <mergeCell ref="G90:I90"/>
    <mergeCell ref="A65:B65"/>
    <mergeCell ref="E65:I65"/>
    <mergeCell ref="A67:B69"/>
    <mergeCell ref="A70:B79"/>
    <mergeCell ref="D94:U94"/>
    <mergeCell ref="A95:C95"/>
    <mergeCell ref="AF162:AH162"/>
    <mergeCell ref="A149:K149"/>
    <mergeCell ref="A140:B141"/>
    <mergeCell ref="A142:B143"/>
    <mergeCell ref="F141:K141"/>
    <mergeCell ref="F142:J142"/>
    <mergeCell ref="F143:K143"/>
    <mergeCell ref="M140:U140"/>
    <mergeCell ref="J131:O133"/>
    <mergeCell ref="X148:Z148"/>
    <mergeCell ref="R138:S138"/>
    <mergeCell ref="I139:K139"/>
    <mergeCell ref="P131:U133"/>
    <mergeCell ref="Z162:AB162"/>
    <mergeCell ref="Y175:Y184"/>
    <mergeCell ref="X161:Y161"/>
    <mergeCell ref="Z161:AB161"/>
    <mergeCell ref="Z163:AB163"/>
    <mergeCell ref="S141:U141"/>
    <mergeCell ref="S143:U143"/>
    <mergeCell ref="M142:U142"/>
    <mergeCell ref="N143:P143"/>
    <mergeCell ref="AC162:AE162"/>
    <mergeCell ref="AC164:AE164"/>
    <mergeCell ref="Z165:AB165"/>
    <mergeCell ref="A118:C118"/>
    <mergeCell ref="A124:C124"/>
    <mergeCell ref="L116:N116"/>
    <mergeCell ref="P118:Q118"/>
    <mergeCell ref="D118:E118"/>
    <mergeCell ref="F118:H118"/>
    <mergeCell ref="D124:E124"/>
    <mergeCell ref="P123:U123"/>
    <mergeCell ref="J118:K118"/>
    <mergeCell ref="P119:U121"/>
    <mergeCell ref="A117:C117"/>
    <mergeCell ref="D119:I121"/>
    <mergeCell ref="J119:O121"/>
    <mergeCell ref="P124:Q124"/>
    <mergeCell ref="J124:K124"/>
    <mergeCell ref="F124:H124"/>
    <mergeCell ref="R124:T124"/>
    <mergeCell ref="L118:N118"/>
    <mergeCell ref="R116:T116"/>
    <mergeCell ref="R118:T118"/>
    <mergeCell ref="A123:C123"/>
    <mergeCell ref="L124:N124"/>
    <mergeCell ref="D123:I123"/>
    <mergeCell ref="F116:H116"/>
    <mergeCell ref="Y188:AA189"/>
    <mergeCell ref="B177:T178"/>
    <mergeCell ref="B150:T152"/>
    <mergeCell ref="X155:AC155"/>
    <mergeCell ref="B156:T157"/>
    <mergeCell ref="B159:T160"/>
    <mergeCell ref="A138:B139"/>
    <mergeCell ref="E138:O138"/>
    <mergeCell ref="Z180:AA181"/>
    <mergeCell ref="AB181:AD181"/>
    <mergeCell ref="AB180:AD180"/>
    <mergeCell ref="AB183:AD183"/>
    <mergeCell ref="AA185:AB185"/>
    <mergeCell ref="Z183:AA183"/>
    <mergeCell ref="AC176:AI176"/>
    <mergeCell ref="AE182:AG182"/>
    <mergeCell ref="Z178:AA179"/>
    <mergeCell ref="O139:P139"/>
    <mergeCell ref="AF184:AG184"/>
    <mergeCell ref="AE180:AG180"/>
    <mergeCell ref="AF164:AH164"/>
    <mergeCell ref="AE183:AG183"/>
    <mergeCell ref="AE181:AG181"/>
    <mergeCell ref="Y185:Z186"/>
    <mergeCell ref="AM185:AN185"/>
    <mergeCell ref="AF186:AG186"/>
    <mergeCell ref="AO185:AP185"/>
    <mergeCell ref="AI185:AK185"/>
    <mergeCell ref="AL186:AN186"/>
    <mergeCell ref="AK183:AO183"/>
    <mergeCell ref="AJ186:AK186"/>
    <mergeCell ref="AO177:AQ177"/>
    <mergeCell ref="AL175:AM175"/>
    <mergeCell ref="AP182:AQ182"/>
    <mergeCell ref="AP181:AQ181"/>
    <mergeCell ref="AK182:AO182"/>
    <mergeCell ref="AP184:AQ184"/>
    <mergeCell ref="AP183:AQ183"/>
    <mergeCell ref="AP179:AQ179"/>
    <mergeCell ref="AO175:AQ175"/>
    <mergeCell ref="AJ176:AK176"/>
    <mergeCell ref="AL176:AM176"/>
    <mergeCell ref="AO176:AQ176"/>
    <mergeCell ref="AK178:AO178"/>
    <mergeCell ref="AP178:AQ178"/>
    <mergeCell ref="AP180:AQ180"/>
    <mergeCell ref="AL190:AQ190"/>
    <mergeCell ref="AI190:AK190"/>
    <mergeCell ref="AB190:AG190"/>
    <mergeCell ref="Y190:AA190"/>
    <mergeCell ref="AI188:AK189"/>
    <mergeCell ref="B162:T163"/>
    <mergeCell ref="B164:T165"/>
    <mergeCell ref="B179:T180"/>
    <mergeCell ref="B181:T182"/>
    <mergeCell ref="B170:T171"/>
    <mergeCell ref="AF163:AH163"/>
    <mergeCell ref="W167:AL167"/>
    <mergeCell ref="AB189:AG189"/>
    <mergeCell ref="AL189:AQ189"/>
    <mergeCell ref="AJ175:AK175"/>
    <mergeCell ref="AB178:AH179"/>
    <mergeCell ref="Z177:AB177"/>
    <mergeCell ref="Z175:AB176"/>
    <mergeCell ref="AC177:AM177"/>
    <mergeCell ref="B176:T176"/>
    <mergeCell ref="AI178:AI184"/>
    <mergeCell ref="AK180:AO180"/>
    <mergeCell ref="AK179:AO179"/>
    <mergeCell ref="AK181:AO181"/>
    <mergeCell ref="AL33:AM34"/>
    <mergeCell ref="P111:U111"/>
    <mergeCell ref="X113:Z113"/>
    <mergeCell ref="X117:Z117"/>
    <mergeCell ref="Y35:AB35"/>
    <mergeCell ref="AN33:AQ34"/>
    <mergeCell ref="Y39:AG39"/>
    <mergeCell ref="Y40:AC40"/>
    <mergeCell ref="X45:AB45"/>
    <mergeCell ref="X59:AA59"/>
    <mergeCell ref="X106:Z106"/>
    <mergeCell ref="S86:U86"/>
    <mergeCell ref="R100:T100"/>
    <mergeCell ref="J70:U70"/>
    <mergeCell ref="K73:T75"/>
    <mergeCell ref="J73:J75"/>
    <mergeCell ref="J78:L78"/>
    <mergeCell ref="J112:K112"/>
    <mergeCell ref="L112:N112"/>
    <mergeCell ref="R104:T104"/>
    <mergeCell ref="R112:T112"/>
    <mergeCell ref="P106:Q106"/>
    <mergeCell ref="T36:U36"/>
    <mergeCell ref="X108:Z108"/>
    <mergeCell ref="X23:AB23"/>
    <mergeCell ref="X26:AB26"/>
    <mergeCell ref="X29:AB29"/>
    <mergeCell ref="Y33:AB33"/>
    <mergeCell ref="Y34:AB34"/>
    <mergeCell ref="M58:T60"/>
    <mergeCell ref="T38:U38"/>
    <mergeCell ref="T33:U33"/>
    <mergeCell ref="L104:N104"/>
    <mergeCell ref="S103:T103"/>
    <mergeCell ref="S62:T62"/>
    <mergeCell ref="R49:T49"/>
    <mergeCell ref="T35:U35"/>
    <mergeCell ref="R51:S51"/>
    <mergeCell ref="R52:T52"/>
    <mergeCell ref="R53:S53"/>
    <mergeCell ref="L102:N102"/>
    <mergeCell ref="R78:T78"/>
    <mergeCell ref="H51:M53"/>
    <mergeCell ref="N67:P67"/>
    <mergeCell ref="T67:U67"/>
    <mergeCell ref="R102:T102"/>
    <mergeCell ref="I69:J69"/>
    <mergeCell ref="J100:K100"/>
    <mergeCell ref="M115:N115"/>
    <mergeCell ref="G115:H115"/>
    <mergeCell ref="L106:N106"/>
    <mergeCell ref="J130:K130"/>
    <mergeCell ref="G127:H127"/>
    <mergeCell ref="F128:H128"/>
    <mergeCell ref="L130:N130"/>
    <mergeCell ref="P130:Q130"/>
    <mergeCell ref="J111:O111"/>
    <mergeCell ref="P107:U109"/>
    <mergeCell ref="R106:T106"/>
    <mergeCell ref="J106:K106"/>
    <mergeCell ref="S115:T115"/>
    <mergeCell ref="P112:Q112"/>
    <mergeCell ref="F126:H126"/>
    <mergeCell ref="L114:N114"/>
    <mergeCell ref="R114:T114"/>
    <mergeCell ref="J107:O109"/>
    <mergeCell ref="X70:AB70"/>
    <mergeCell ref="F112:H112"/>
    <mergeCell ref="M103:N103"/>
    <mergeCell ref="G103:H103"/>
    <mergeCell ref="Y74:AQ78"/>
    <mergeCell ref="S80:T80"/>
    <mergeCell ref="P83:T83"/>
    <mergeCell ref="D95:U95"/>
    <mergeCell ref="P100:Q100"/>
    <mergeCell ref="A100:C100"/>
    <mergeCell ref="C76:F76"/>
    <mergeCell ref="F104:H104"/>
    <mergeCell ref="A101:C101"/>
    <mergeCell ref="C83:G83"/>
    <mergeCell ref="I67:J68"/>
    <mergeCell ref="C70:I70"/>
    <mergeCell ref="A80:B80"/>
    <mergeCell ref="A83:B83"/>
    <mergeCell ref="A84:B84"/>
    <mergeCell ref="A85:B87"/>
    <mergeCell ref="C85:G85"/>
    <mergeCell ref="J86:O86"/>
    <mergeCell ref="C84:G84"/>
    <mergeCell ref="A90:C90"/>
    <mergeCell ref="A92:C92"/>
    <mergeCell ref="D100:E100"/>
    <mergeCell ref="D91:U91"/>
    <mergeCell ref="D92:U92"/>
    <mergeCell ref="L100:N100"/>
    <mergeCell ref="F100:H100"/>
    <mergeCell ref="F102:H102"/>
    <mergeCell ref="N69:O69"/>
  </mergeCells>
  <phoneticPr fontId="2"/>
  <conditionalFormatting sqref="C77:C79 D78:I78 Q78:T78 D79 I79:P79 U79">
    <cfRule type="expression" dxfId="10" priority="34">
      <formula>$J$81="含まない"</formula>
    </cfRule>
  </conditionalFormatting>
  <dataValidations xWindow="676" yWindow="311" count="14">
    <dataValidation type="custom" allowBlank="1" showInputMessage="1" showErrorMessage="1" errorTitle="入力数値エラー" error="１００％または９５％以下の数値を入力してください" promptTitle="入力範囲" prompt="付保割合は、100％または95％以下で設定できます" sqref="G66:H66" xr:uid="{00000000-0002-0000-0000-000000000000}">
      <formula1>OR(G66=100,AND(0&lt;=G66,95&gt;=G66))</formula1>
    </dataValidation>
    <dataValidation type="textLength" allowBlank="1" showInputMessage="1" showErrorMessage="1" error="小数点第4位（百分率では第3位を切り捨て）た数値を入力してください_x000a_＜入力例＞10.30（％）" sqref="T67:U67" xr:uid="{00000000-0002-0000-0000-000001000000}">
      <formula1>0</formula1>
      <formula2>6</formula2>
    </dataValidation>
    <dataValidation type="textLength" allowBlank="1" showInputMessage="1" showErrorMessage="1" errorTitle="入力内容が相違します" error="”000-000000-0”となる型で再入力してください" sqref="G90:I90 G28:I28 G93" xr:uid="{00000000-0002-0000-0000-000002000000}">
      <formula1>12</formula1>
      <formula2>12</formula2>
    </dataValidation>
    <dataValidation allowBlank="1" showInputMessage="1" showErrorMessage="1" prompt="決算書類の種別をご選択ください。" sqref="R47" xr:uid="{00000000-0002-0000-0000-000004000000}"/>
    <dataValidation allowBlank="1" showInputMessage="1" showErrorMessage="1" prompt="９桁の保険利用者コードを記入してください" sqref="F10:G10" xr:uid="{00000000-0002-0000-0000-000005000000}"/>
    <dataValidation type="list" allowBlank="1" showInputMessage="1" showErrorMessage="1" sqref="R22:R23 S23:U23" xr:uid="{00000000-0002-0000-0000-000006000000}">
      <formula1>国名称一覧</formula1>
    </dataValidation>
    <dataValidation type="textLength" operator="equal" allowBlank="1" showInputMessage="1" showErrorMessage="1" errorTitle="入力規制有" error="（例）10-22-170000_x000a_半角数字でご入力願います。" sqref="R25:T25" xr:uid="{00000000-0002-0000-0000-000007000000}">
      <formula1>12</formula1>
    </dataValidation>
    <dataValidation type="date" operator="greaterThanOrEqual" allowBlank="1" showInputMessage="1" showErrorMessage="1" errorTitle="入力規制有" error="（例）1900/1/1_x000a_半角数字で入力願います。" sqref="L31:N31" xr:uid="{00000000-0002-0000-0000-000008000000}">
      <formula1>1</formula1>
    </dataValidation>
    <dataValidation type="date" operator="greaterThanOrEqual" allowBlank="1" showInputMessage="1" showErrorMessage="1" sqref="I139:K139" xr:uid="{00000000-0002-0000-0000-000009000000}">
      <formula1>1</formula1>
    </dataValidation>
    <dataValidation type="list" allowBlank="1" showInputMessage="1" showErrorMessage="1" sqref="J86:O86" xr:uid="{00000000-0002-0000-0000-00000A000000}">
      <formula1>"※ 選択してください,右記証券を統合/本証券が統合先証券,右記証券に統合/本証券は被統合証券"</formula1>
    </dataValidation>
    <dataValidation type="custom" allowBlank="1" showInputMessage="1" showErrorMessage="1" errorTitle="入力数値エラー" error="１００％または９５％以下の数値を入力してください" promptTitle="入力範囲（混合型、償還型）" prompt="（混合型）元本部分と同じ割合を設定してください_x000a_（償還型）100％または95％以下で設定できます" sqref="O66:P66" xr:uid="{00000000-0002-0000-0000-00000B000000}">
      <formula1>OR(O66=100,AND(0&lt;=O66,95&gt;=O66))</formula1>
    </dataValidation>
    <dataValidation type="list" allowBlank="1" showInputMessage="1" showErrorMessage="1" sqref="J78" xr:uid="{16BCDC82-6CCC-4EA9-94DB-5D073423854A}">
      <formula1>"※選択してください※,指定する,指定しない"</formula1>
    </dataValidation>
    <dataValidation type="list" allowBlank="1" showInputMessage="1" showErrorMessage="1" sqref="R78" xr:uid="{9232E723-31C4-4B1F-95E6-161A9B5B5491}">
      <formula1>"※選択してください※,付帯を希望する,特約は不要"</formula1>
    </dataValidation>
    <dataValidation type="list" allowBlank="1" showInputMessage="1" showErrorMessage="1" sqref="A19 K19 D24:D25 I24 M24 G25 T129 T28 Q28:Q29 D34 G34 B47:B48 N47 P47:Q48 B50:B51 E51 H50 B55 E55:E56 H55:H56 K55:K56 N54 T54:T56 E61 H61:H62 K61 L62:M62 J62 J65 N65 R65 C67:C69 K67 Q67 C72:C74 J71:J72 C80 G80 P80 H83:H85 H87 J83:J85 J87 D101 G101 D105 F105 H105 J101 M101 P101 S101 J105 L105 N105 P105 R105 T105 D113 G113 J113 M113 P113 S113 D125 G125 J125 M125 P125 S125 D117 F117 H117 J117 L117 N117 P117 R117 T117 D129 F129 H129 J129 L129 N129 P129 R129 J25 A6" xr:uid="{A385BFED-9C14-4024-A621-0D15EB9C821B}">
      <formula1>"□,■"</formula1>
    </dataValidation>
  </dataValidations>
  <hyperlinks>
    <hyperlink ref="AD15" r:id="rId1" xr:uid="{5D839F94-ECE5-445E-A746-C6B9F964A696}"/>
    <hyperlink ref="AD28" r:id="rId2" xr:uid="{64F749D1-5EA4-4720-B619-54084217D76C}"/>
    <hyperlink ref="AD140" r:id="rId3" xr:uid="{F32CB962-A659-40B8-A4F0-4B4C7E5D3348}"/>
    <hyperlink ref="AG68" r:id="rId4" xr:uid="{773F334E-1227-4951-B19D-A5901123D2ED}"/>
  </hyperlinks>
  <printOptions horizontalCentered="1"/>
  <pageMargins left="0.43307086614173229" right="0.23622047244094491" top="0.55118110236220474" bottom="0.55118110236220474" header="0.31496062992125984" footer="0.31496062992125984"/>
  <pageSetup paperSize="9" scale="85" fitToHeight="0" orientation="portrait" r:id="rId5"/>
  <headerFooter>
    <oddFooter>&amp;R&amp;9 2024年4月1日更新</oddFooter>
  </headerFooter>
  <rowBreaks count="3" manualBreakCount="3">
    <brk id="43" max="20" man="1"/>
    <brk id="95" max="20" man="1"/>
    <brk id="134" max="20" man="1"/>
  </rowBreaks>
  <drawing r:id="rId6"/>
  <legacyDrawing r:id="rId7"/>
  <mc:AlternateContent xmlns:mc="http://schemas.openxmlformats.org/markup-compatibility/2006">
    <mc:Choice Requires="x14">
      <controls>
        <mc:AlternateContent xmlns:mc="http://schemas.openxmlformats.org/markup-compatibility/2006">
          <mc:Choice Requires="x14">
            <control shapeId="18403" r:id="rId8" name="Group Box 3043">
              <controlPr defaultSize="0" autoFill="0" autoPict="0">
                <anchor moveWithCells="1">
                  <from>
                    <xdr:col>15</xdr:col>
                    <xdr:colOff>171450</xdr:colOff>
                    <xdr:row>45</xdr:row>
                    <xdr:rowOff>171450</xdr:rowOff>
                  </from>
                  <to>
                    <xdr:col>18</xdr:col>
                    <xdr:colOff>152400</xdr:colOff>
                    <xdr:row>47</xdr:row>
                    <xdr:rowOff>133350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676" yWindow="311" count="1">
        <x14:dataValidation type="list" allowBlank="1" showInputMessage="1" showErrorMessage="1" xr:uid="{ECD85A96-4A02-42CC-8A3A-0581D253E3E0}">
          <x14:formula1>
            <xm:f>通貨略称!$A$1:$A$94</xm:f>
          </x14:formula1>
          <xm:sqref>I35:J35 N69:O69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BP76"/>
  <sheetViews>
    <sheetView showGridLines="0" zoomScale="90" zoomScaleNormal="90" zoomScaleSheetLayoutView="100" workbookViewId="0"/>
  </sheetViews>
  <sheetFormatPr defaultRowHeight="20.25" customHeight="1"/>
  <cols>
    <col min="1" max="1" width="3.625" style="48" customWidth="1"/>
    <col min="2" max="22" width="5.125" style="48" customWidth="1"/>
    <col min="23" max="24" width="2.625" style="338" customWidth="1"/>
    <col min="25" max="25" width="5.125" style="48" customWidth="1"/>
    <col min="26" max="26" width="5.125" style="209" customWidth="1"/>
    <col min="27" max="47" width="5.125" style="48" customWidth="1"/>
    <col min="48" max="68" width="9" style="23"/>
    <col min="69" max="16384" width="9" style="338"/>
  </cols>
  <sheetData>
    <row r="1" spans="1:68" ht="20.25" customHeight="1">
      <c r="A1" s="330" t="s">
        <v>1037</v>
      </c>
      <c r="B1" s="331"/>
      <c r="C1" s="331"/>
      <c r="D1" s="331"/>
      <c r="S1" s="211" t="s">
        <v>1035</v>
      </c>
      <c r="T1" s="1181" t="str">
        <f>+海投申込書!S4</f>
        <v>YYYY/MM/DD</v>
      </c>
      <c r="U1" s="1181"/>
      <c r="V1" s="1181"/>
      <c r="W1" s="1181"/>
      <c r="X1" s="332"/>
      <c r="Y1" s="333" t="s">
        <v>1187</v>
      </c>
      <c r="Z1" s="334"/>
      <c r="AA1" s="335"/>
      <c r="AB1" s="335"/>
      <c r="AC1" s="335"/>
      <c r="AD1" s="336"/>
      <c r="AE1" s="335"/>
      <c r="AF1" s="335"/>
      <c r="AG1" s="335"/>
      <c r="AH1" s="335"/>
      <c r="AI1" s="335"/>
      <c r="AJ1" s="335"/>
      <c r="AK1" s="335"/>
      <c r="AL1" s="335"/>
      <c r="AM1" s="335"/>
      <c r="AN1" s="335"/>
      <c r="AO1" s="335"/>
      <c r="AP1" s="335"/>
      <c r="AQ1" s="335"/>
      <c r="AR1" s="335"/>
      <c r="AS1" s="335"/>
      <c r="AT1" s="335"/>
      <c r="AU1" s="334"/>
      <c r="AV1" s="337"/>
      <c r="AW1" s="337"/>
      <c r="AX1" s="337"/>
      <c r="AY1" s="337"/>
      <c r="AZ1" s="337"/>
      <c r="BA1" s="337"/>
      <c r="BB1" s="337"/>
      <c r="BC1" s="337"/>
      <c r="BD1" s="337"/>
      <c r="BE1" s="337"/>
      <c r="BF1" s="337"/>
      <c r="BG1" s="206"/>
      <c r="BH1" s="206"/>
      <c r="BI1" s="206"/>
      <c r="BJ1" s="206"/>
      <c r="BK1" s="206"/>
      <c r="BL1" s="206"/>
      <c r="BM1" s="206"/>
      <c r="BN1" s="206"/>
      <c r="BO1" s="206"/>
      <c r="BP1" s="206"/>
    </row>
    <row r="2" spans="1:68" ht="20.25" customHeight="1">
      <c r="W2" s="339"/>
      <c r="X2" s="332"/>
      <c r="Y2" s="334"/>
      <c r="Z2" s="340"/>
      <c r="AA2" s="335"/>
      <c r="AB2" s="335"/>
      <c r="AC2" s="335"/>
      <c r="AD2" s="335"/>
      <c r="AE2" s="335"/>
      <c r="AF2" s="335"/>
      <c r="AG2" s="335"/>
      <c r="AH2" s="335"/>
      <c r="AI2" s="335"/>
      <c r="AJ2" s="335"/>
      <c r="AK2" s="335"/>
      <c r="AL2" s="335"/>
      <c r="AM2" s="335"/>
      <c r="AN2" s="335"/>
      <c r="AO2" s="335"/>
      <c r="AP2" s="335"/>
      <c r="AQ2" s="335"/>
      <c r="AR2" s="335"/>
      <c r="AS2" s="335"/>
      <c r="AT2" s="335"/>
      <c r="AU2" s="334"/>
      <c r="AV2" s="337"/>
      <c r="AW2" s="337"/>
      <c r="AX2" s="337"/>
      <c r="AY2" s="337"/>
      <c r="AZ2" s="337"/>
      <c r="BA2" s="337"/>
      <c r="BB2" s="337"/>
      <c r="BC2" s="337"/>
      <c r="BD2" s="337"/>
      <c r="BE2" s="337"/>
      <c r="BF2" s="337"/>
      <c r="BG2" s="341"/>
      <c r="BH2" s="341"/>
      <c r="BI2" s="206"/>
      <c r="BJ2" s="206"/>
      <c r="BK2" s="206"/>
      <c r="BL2" s="206"/>
      <c r="BM2" s="342"/>
      <c r="BN2" s="342"/>
      <c r="BO2" s="342"/>
      <c r="BP2" s="206"/>
    </row>
    <row r="3" spans="1:68" ht="20.25" customHeight="1">
      <c r="A3" s="1266" t="s">
        <v>1257</v>
      </c>
      <c r="B3" s="1266"/>
      <c r="C3" s="1266"/>
      <c r="D3" s="1266"/>
      <c r="E3" s="1266"/>
      <c r="F3" s="1266"/>
      <c r="G3" s="1266"/>
      <c r="H3" s="1266"/>
      <c r="I3" s="1266"/>
      <c r="J3" s="1266"/>
      <c r="K3" s="1266"/>
      <c r="L3" s="1266"/>
      <c r="M3" s="1266"/>
      <c r="N3" s="1266"/>
      <c r="O3" s="1266"/>
      <c r="P3" s="1266"/>
      <c r="Q3" s="1266"/>
      <c r="R3" s="1266"/>
      <c r="S3" s="1266"/>
      <c r="T3" s="1266"/>
      <c r="U3" s="1266"/>
      <c r="V3" s="1266"/>
      <c r="W3" s="343"/>
      <c r="X3" s="344"/>
      <c r="Y3" s="334"/>
      <c r="Z3" s="345" t="s">
        <v>1242</v>
      </c>
      <c r="AA3" s="346"/>
      <c r="AB3" s="346"/>
      <c r="AC3" s="346"/>
      <c r="AD3" s="346"/>
      <c r="AE3" s="346"/>
      <c r="AF3" s="346"/>
      <c r="AG3" s="346"/>
      <c r="AH3" s="346"/>
      <c r="AI3" s="346"/>
      <c r="AJ3" s="346"/>
      <c r="AK3" s="346"/>
      <c r="AL3" s="346"/>
      <c r="AM3" s="346"/>
      <c r="AN3" s="346"/>
      <c r="AO3" s="346"/>
      <c r="AP3" s="346"/>
      <c r="AQ3" s="346"/>
      <c r="AR3" s="346"/>
      <c r="AS3" s="346"/>
      <c r="AT3" s="346"/>
      <c r="AU3" s="334"/>
      <c r="AV3" s="206"/>
      <c r="AW3" s="206"/>
      <c r="AX3" s="206"/>
      <c r="AY3" s="206"/>
      <c r="AZ3" s="206"/>
      <c r="BA3" s="206"/>
      <c r="BP3" s="206"/>
    </row>
    <row r="4" spans="1:68" ht="20.25" customHeight="1">
      <c r="P4" s="204"/>
      <c r="Q4" s="204"/>
      <c r="R4" s="222"/>
      <c r="S4" s="222"/>
      <c r="T4" s="222"/>
      <c r="U4" s="222"/>
      <c r="W4" s="347"/>
      <c r="X4" s="348"/>
      <c r="Y4" s="349"/>
      <c r="Z4" s="340"/>
      <c r="AA4" s="346"/>
      <c r="AB4" s="346"/>
      <c r="AC4" s="346"/>
      <c r="AD4" s="346"/>
      <c r="AE4" s="346"/>
      <c r="AF4" s="346"/>
      <c r="AG4" s="346"/>
      <c r="AH4" s="346"/>
      <c r="AI4" s="346"/>
      <c r="AJ4" s="346"/>
      <c r="AK4" s="346"/>
      <c r="AL4" s="346"/>
      <c r="AM4" s="346"/>
      <c r="AN4" s="346"/>
      <c r="AO4" s="346"/>
      <c r="AP4" s="346"/>
      <c r="AQ4" s="218"/>
      <c r="AR4" s="291" t="s">
        <v>1312</v>
      </c>
      <c r="AS4" s="350" t="str">
        <f>+'23年3月改正NEXI使用欄'!A68</f>
        <v>00</v>
      </c>
      <c r="AT4" s="350"/>
      <c r="AU4" s="349"/>
      <c r="AY4" s="206"/>
      <c r="AZ4" s="206"/>
      <c r="BA4" s="206"/>
    </row>
    <row r="5" spans="1:68" ht="20.25" customHeight="1" thickBot="1">
      <c r="B5" s="1265" t="str">
        <f>+'23年3月改正NEXI使用欄'!E69</f>
        <v>※ 別添１シートの提出は不要です。※</v>
      </c>
      <c r="C5" s="1265"/>
      <c r="D5" s="1265"/>
      <c r="E5" s="1265"/>
      <c r="F5" s="1265"/>
      <c r="G5" s="1265"/>
      <c r="H5" s="1265"/>
      <c r="I5" s="1265"/>
      <c r="J5" s="1265"/>
      <c r="K5" s="1265"/>
      <c r="L5" s="1265"/>
      <c r="M5" s="1265"/>
      <c r="N5" s="1265"/>
      <c r="O5" s="1265"/>
      <c r="P5" s="1265"/>
      <c r="Q5" s="1265"/>
      <c r="R5" s="1265"/>
      <c r="S5" s="1265"/>
      <c r="T5" s="1265"/>
      <c r="U5" s="1265"/>
      <c r="V5" s="1265"/>
      <c r="W5" s="206"/>
      <c r="X5" s="351"/>
      <c r="Y5" s="346"/>
      <c r="Z5" s="1272" t="s">
        <v>1229</v>
      </c>
      <c r="AA5" s="1272"/>
      <c r="AB5" s="1272"/>
      <c r="AC5" s="1272"/>
      <c r="AD5" s="1272"/>
      <c r="AE5" s="1272"/>
      <c r="AF5" s="1272" t="s">
        <v>1309</v>
      </c>
      <c r="AG5" s="1272"/>
      <c r="AH5" s="1272"/>
      <c r="AI5" s="1272"/>
      <c r="AJ5" s="1272"/>
      <c r="AK5" s="1272" t="s">
        <v>1310</v>
      </c>
      <c r="AL5" s="1272"/>
      <c r="AM5" s="1272"/>
      <c r="AN5" s="1272"/>
      <c r="AO5" s="1272"/>
      <c r="AP5" s="1272" t="s">
        <v>1470</v>
      </c>
      <c r="AQ5" s="1272"/>
      <c r="AR5" s="1272"/>
      <c r="AS5" s="1272"/>
      <c r="AT5" s="352"/>
      <c r="AU5" s="334"/>
      <c r="AY5" s="206"/>
      <c r="AZ5" s="206"/>
      <c r="BA5" s="206"/>
    </row>
    <row r="6" spans="1:68" ht="20.25" customHeight="1" thickTop="1">
      <c r="B6" s="1265"/>
      <c r="C6" s="1265"/>
      <c r="D6" s="1265"/>
      <c r="E6" s="1265"/>
      <c r="F6" s="1265"/>
      <c r="G6" s="1265"/>
      <c r="H6" s="1265"/>
      <c r="I6" s="1265"/>
      <c r="J6" s="1265"/>
      <c r="K6" s="1265"/>
      <c r="L6" s="1265"/>
      <c r="M6" s="1265"/>
      <c r="N6" s="1265"/>
      <c r="O6" s="1265"/>
      <c r="P6" s="1265"/>
      <c r="Q6" s="1265"/>
      <c r="R6" s="1265"/>
      <c r="S6" s="1265"/>
      <c r="T6" s="1265"/>
      <c r="U6" s="1265"/>
      <c r="V6" s="1265"/>
      <c r="Y6" s="346"/>
      <c r="Z6" s="1271" t="e">
        <f>+'23年3月改正NEXI使用欄'!B68</f>
        <v>#N/A</v>
      </c>
      <c r="AA6" s="1271"/>
      <c r="AB6" s="1271"/>
      <c r="AC6" s="1271"/>
      <c r="AD6" s="1271"/>
      <c r="AE6" s="1271"/>
      <c r="AF6" s="1271" t="e">
        <f>+'23年3月改正NEXI使用欄'!E68</f>
        <v>#N/A</v>
      </c>
      <c r="AG6" s="1271"/>
      <c r="AH6" s="1271"/>
      <c r="AI6" s="1271"/>
      <c r="AJ6" s="1271"/>
      <c r="AK6" s="1271" t="str">
        <f>+'23年3月改正NEXI使用欄'!H68</f>
        <v>－－－</v>
      </c>
      <c r="AL6" s="1271"/>
      <c r="AM6" s="1271"/>
      <c r="AN6" s="1271"/>
      <c r="AO6" s="1271"/>
      <c r="AP6" s="1271" t="str">
        <f>+'23年3月改正NEXI使用欄'!K68</f>
        <v>－－－</v>
      </c>
      <c r="AQ6" s="1271"/>
      <c r="AR6" s="1271"/>
      <c r="AS6" s="1271"/>
      <c r="AT6" s="352"/>
      <c r="AU6" s="346"/>
    </row>
    <row r="7" spans="1:68" ht="20.25" customHeight="1" thickBot="1">
      <c r="B7" s="1265"/>
      <c r="C7" s="1265"/>
      <c r="D7" s="1265"/>
      <c r="E7" s="1265"/>
      <c r="F7" s="1265"/>
      <c r="G7" s="1265"/>
      <c r="H7" s="1265"/>
      <c r="I7" s="1265"/>
      <c r="J7" s="1265"/>
      <c r="K7" s="1265"/>
      <c r="L7" s="1265"/>
      <c r="M7" s="1265"/>
      <c r="N7" s="1265"/>
      <c r="O7" s="1265"/>
      <c r="P7" s="1265"/>
      <c r="Q7" s="1265"/>
      <c r="R7" s="1265"/>
      <c r="S7" s="1265"/>
      <c r="T7" s="1265"/>
      <c r="U7" s="1265"/>
      <c r="V7" s="1265"/>
      <c r="Y7" s="346"/>
      <c r="Z7" s="1273" t="s">
        <v>1243</v>
      </c>
      <c r="AA7" s="1274"/>
      <c r="AB7" s="1274"/>
      <c r="AC7" s="1274"/>
      <c r="AD7" s="1274"/>
      <c r="AE7" s="1274"/>
      <c r="AF7" s="1274"/>
      <c r="AG7" s="1274"/>
      <c r="AH7" s="1274"/>
      <c r="AI7" s="1274"/>
      <c r="AJ7" s="1274"/>
      <c r="AK7" s="1274"/>
      <c r="AL7" s="1274"/>
      <c r="AM7" s="1274"/>
      <c r="AN7" s="1274"/>
      <c r="AO7" s="1274"/>
      <c r="AP7" s="1274"/>
      <c r="AQ7" s="1274"/>
      <c r="AR7" s="1274"/>
      <c r="AS7" s="1275"/>
      <c r="AT7" s="353"/>
      <c r="AU7" s="346"/>
      <c r="BC7" s="354"/>
      <c r="BD7" s="354"/>
      <c r="BE7" s="354"/>
      <c r="BF7" s="354"/>
      <c r="BG7" s="354"/>
      <c r="BH7" s="354"/>
      <c r="BI7" s="354"/>
      <c r="BJ7" s="354"/>
      <c r="BK7" s="354"/>
      <c r="BL7" s="354"/>
      <c r="BM7" s="354"/>
      <c r="BN7" s="354"/>
      <c r="BO7" s="354"/>
    </row>
    <row r="8" spans="1:68" ht="20.25" customHeight="1" thickTop="1">
      <c r="B8" s="1265"/>
      <c r="C8" s="1265"/>
      <c r="D8" s="1265"/>
      <c r="E8" s="1265"/>
      <c r="F8" s="1265"/>
      <c r="G8" s="1265"/>
      <c r="H8" s="1265"/>
      <c r="I8" s="1265"/>
      <c r="J8" s="1265"/>
      <c r="K8" s="1265"/>
      <c r="L8" s="1265"/>
      <c r="M8" s="1265"/>
      <c r="N8" s="1265"/>
      <c r="O8" s="1265"/>
      <c r="P8" s="1265"/>
      <c r="Q8" s="1265"/>
      <c r="R8" s="1265"/>
      <c r="S8" s="1265"/>
      <c r="T8" s="1265"/>
      <c r="U8" s="1265"/>
      <c r="V8" s="1265"/>
      <c r="Y8" s="346"/>
      <c r="Z8" s="1276" t="e">
        <f>+'23年3月改正NEXI使用欄'!N68</f>
        <v>#N/A</v>
      </c>
      <c r="AA8" s="1277"/>
      <c r="AB8" s="1277"/>
      <c r="AC8" s="1277"/>
      <c r="AD8" s="1277"/>
      <c r="AE8" s="1277"/>
      <c r="AF8" s="1277"/>
      <c r="AG8" s="1277"/>
      <c r="AH8" s="1277"/>
      <c r="AI8" s="1277"/>
      <c r="AJ8" s="1277"/>
      <c r="AK8" s="1277"/>
      <c r="AL8" s="1277"/>
      <c r="AM8" s="1277"/>
      <c r="AN8" s="1277"/>
      <c r="AO8" s="1277"/>
      <c r="AP8" s="1277"/>
      <c r="AQ8" s="1277"/>
      <c r="AR8" s="1277"/>
      <c r="AS8" s="1278"/>
      <c r="AT8" s="355"/>
      <c r="AU8" s="346"/>
      <c r="BC8" s="354"/>
      <c r="BD8" s="354"/>
      <c r="BE8" s="354"/>
      <c r="BF8" s="354"/>
      <c r="BG8" s="354"/>
      <c r="BH8" s="354"/>
      <c r="BI8" s="354"/>
      <c r="BJ8" s="354"/>
      <c r="BK8" s="354"/>
      <c r="BL8" s="354"/>
      <c r="BM8" s="354"/>
      <c r="BN8" s="354"/>
      <c r="BO8" s="354"/>
    </row>
    <row r="9" spans="1:68" ht="20.25" customHeight="1">
      <c r="B9" s="356" t="s">
        <v>1241</v>
      </c>
      <c r="D9" s="357"/>
      <c r="E9" s="357"/>
      <c r="F9" s="357"/>
      <c r="G9" s="357"/>
      <c r="H9" s="357"/>
      <c r="I9" s="357"/>
      <c r="J9" s="357"/>
      <c r="K9" s="357"/>
      <c r="L9" s="357"/>
      <c r="M9" s="357"/>
      <c r="N9" s="357"/>
      <c r="O9" s="357"/>
      <c r="P9" s="357"/>
      <c r="Q9" s="357"/>
      <c r="R9" s="357"/>
      <c r="S9" s="357"/>
      <c r="T9" s="357"/>
      <c r="U9" s="357"/>
      <c r="V9" s="357"/>
      <c r="Y9" s="346"/>
      <c r="Z9" s="1279"/>
      <c r="AA9" s="1280"/>
      <c r="AB9" s="1280"/>
      <c r="AC9" s="1280"/>
      <c r="AD9" s="1280"/>
      <c r="AE9" s="1280"/>
      <c r="AF9" s="1280"/>
      <c r="AG9" s="1280"/>
      <c r="AH9" s="1280"/>
      <c r="AI9" s="1280"/>
      <c r="AJ9" s="1280"/>
      <c r="AK9" s="1280"/>
      <c r="AL9" s="1280"/>
      <c r="AM9" s="1280"/>
      <c r="AN9" s="1280"/>
      <c r="AO9" s="1280"/>
      <c r="AP9" s="1280"/>
      <c r="AQ9" s="1280"/>
      <c r="AR9" s="1280"/>
      <c r="AS9" s="1281"/>
      <c r="AT9" s="355"/>
      <c r="AU9" s="346"/>
      <c r="BC9" s="354"/>
      <c r="BD9" s="354"/>
      <c r="BE9" s="354"/>
      <c r="BF9" s="354"/>
      <c r="BG9" s="354"/>
      <c r="BH9" s="354"/>
      <c r="BI9" s="354"/>
      <c r="BJ9" s="354"/>
      <c r="BK9" s="354"/>
      <c r="BL9" s="354"/>
      <c r="BM9" s="354"/>
      <c r="BN9" s="354"/>
      <c r="BO9" s="354"/>
    </row>
    <row r="10" spans="1:68" ht="20.25" customHeight="1">
      <c r="B10" s="226"/>
      <c r="C10" s="1270" t="s">
        <v>1471</v>
      </c>
      <c r="D10" s="1270"/>
      <c r="E10" s="1270"/>
      <c r="F10" s="1270"/>
      <c r="G10" s="1270"/>
      <c r="H10" s="1270"/>
      <c r="I10" s="1270"/>
      <c r="J10" s="1270"/>
      <c r="K10" s="1270"/>
      <c r="L10" s="1270"/>
      <c r="M10" s="1270"/>
      <c r="N10" s="1270"/>
      <c r="O10" s="1270"/>
      <c r="P10" s="1270"/>
      <c r="Q10" s="1270"/>
      <c r="R10" s="1270"/>
      <c r="S10" s="1270"/>
      <c r="T10" s="1270"/>
      <c r="U10" s="1270"/>
      <c r="V10" s="1270"/>
      <c r="Y10" s="346"/>
      <c r="Z10" s="340"/>
      <c r="AA10" s="346"/>
      <c r="AB10" s="346"/>
      <c r="AC10" s="346"/>
      <c r="AD10" s="346"/>
      <c r="AE10" s="346"/>
      <c r="AF10" s="346"/>
      <c r="AG10" s="346"/>
      <c r="AH10" s="346"/>
      <c r="AI10" s="346"/>
      <c r="AJ10" s="346"/>
      <c r="AK10" s="346"/>
      <c r="AL10" s="346"/>
      <c r="AM10" s="346"/>
      <c r="AN10" s="346"/>
      <c r="AO10" s="346"/>
      <c r="AP10" s="346"/>
      <c r="AQ10" s="346"/>
      <c r="AR10" s="346"/>
      <c r="AS10" s="346"/>
      <c r="AT10" s="346"/>
      <c r="AU10" s="346"/>
      <c r="BC10" s="354"/>
      <c r="BD10" s="354"/>
      <c r="BE10" s="354"/>
      <c r="BF10" s="354"/>
      <c r="BG10" s="354"/>
      <c r="BH10" s="354"/>
      <c r="BI10" s="354"/>
      <c r="BJ10" s="354"/>
      <c r="BK10" s="354"/>
      <c r="BL10" s="354"/>
      <c r="BM10" s="354"/>
      <c r="BN10" s="354"/>
      <c r="BO10" s="354"/>
    </row>
    <row r="11" spans="1:68" ht="20.25" customHeight="1">
      <c r="B11" s="226"/>
      <c r="C11" s="1270"/>
      <c r="D11" s="1270"/>
      <c r="E11" s="1270"/>
      <c r="F11" s="1270"/>
      <c r="G11" s="1270"/>
      <c r="H11" s="1270"/>
      <c r="I11" s="1270"/>
      <c r="J11" s="1270"/>
      <c r="K11" s="1270"/>
      <c r="L11" s="1270"/>
      <c r="M11" s="1270"/>
      <c r="N11" s="1270"/>
      <c r="O11" s="1270"/>
      <c r="P11" s="1270"/>
      <c r="Q11" s="1270"/>
      <c r="R11" s="1270"/>
      <c r="S11" s="1270"/>
      <c r="T11" s="1270"/>
      <c r="U11" s="1270"/>
      <c r="V11" s="1270"/>
      <c r="Y11" s="346"/>
      <c r="Z11" s="358" t="s">
        <v>1249</v>
      </c>
      <c r="AA11" s="346"/>
      <c r="AB11" s="346"/>
      <c r="AC11" s="346"/>
      <c r="AD11" s="346"/>
      <c r="AE11" s="346"/>
      <c r="AF11" s="346"/>
      <c r="AG11" s="346"/>
      <c r="AH11" s="346"/>
      <c r="AI11" s="346"/>
      <c r="AJ11" s="346"/>
      <c r="AK11" s="346"/>
      <c r="AL11" s="346"/>
      <c r="AM11" s="346"/>
      <c r="AN11" s="346"/>
      <c r="AO11" s="346"/>
      <c r="AP11" s="346"/>
      <c r="AQ11" s="346"/>
      <c r="AR11" s="346"/>
      <c r="AS11" s="346"/>
      <c r="AT11" s="346"/>
      <c r="AU11" s="346"/>
      <c r="BC11" s="354"/>
      <c r="BD11" s="354"/>
      <c r="BE11" s="354"/>
      <c r="BF11" s="354"/>
      <c r="BG11" s="354"/>
      <c r="BH11" s="354"/>
      <c r="BI11" s="354"/>
      <c r="BJ11" s="354"/>
      <c r="BK11" s="354"/>
      <c r="BL11" s="354"/>
      <c r="BM11" s="354"/>
      <c r="BN11" s="354"/>
      <c r="BO11" s="354"/>
    </row>
    <row r="12" spans="1:68" ht="20.25" customHeight="1">
      <c r="B12" s="226"/>
      <c r="C12" s="1270"/>
      <c r="D12" s="1270"/>
      <c r="E12" s="1270"/>
      <c r="F12" s="1270"/>
      <c r="G12" s="1270"/>
      <c r="H12" s="1270"/>
      <c r="I12" s="1270"/>
      <c r="J12" s="1270"/>
      <c r="K12" s="1270"/>
      <c r="L12" s="1270"/>
      <c r="M12" s="1270"/>
      <c r="N12" s="1270"/>
      <c r="O12" s="1270"/>
      <c r="P12" s="1270"/>
      <c r="Q12" s="1270"/>
      <c r="R12" s="1270"/>
      <c r="S12" s="1270"/>
      <c r="T12" s="1270"/>
      <c r="U12" s="1270"/>
      <c r="V12" s="1270"/>
      <c r="Y12" s="346"/>
      <c r="Z12" s="358" t="s">
        <v>1327</v>
      </c>
      <c r="AA12" s="346"/>
      <c r="AB12" s="359"/>
      <c r="AC12" s="359"/>
      <c r="AD12" s="346"/>
      <c r="AE12" s="346"/>
      <c r="AF12" s="346"/>
      <c r="AG12" s="346"/>
      <c r="AH12" s="346"/>
      <c r="AI12" s="346"/>
      <c r="AJ12" s="346"/>
      <c r="AK12" s="346"/>
      <c r="AL12" s="346"/>
      <c r="AM12" s="346"/>
      <c r="AN12" s="346"/>
      <c r="AO12" s="346"/>
      <c r="AP12" s="346"/>
      <c r="AQ12" s="346"/>
      <c r="AR12" s="346"/>
      <c r="AS12" s="346"/>
      <c r="AT12" s="346"/>
      <c r="AU12" s="346"/>
      <c r="BC12" s="354"/>
      <c r="BD12" s="354"/>
      <c r="BE12" s="354"/>
      <c r="BF12" s="354"/>
      <c r="BG12" s="354"/>
      <c r="BH12" s="354"/>
      <c r="BI12" s="354"/>
      <c r="BJ12" s="354"/>
      <c r="BK12" s="354"/>
      <c r="BL12" s="354"/>
      <c r="BM12" s="354"/>
      <c r="BN12" s="354"/>
      <c r="BO12" s="354"/>
    </row>
    <row r="13" spans="1:68" ht="20.25" customHeight="1">
      <c r="B13" s="226"/>
      <c r="C13" s="1270"/>
      <c r="D13" s="1270"/>
      <c r="E13" s="1270"/>
      <c r="F13" s="1270"/>
      <c r="G13" s="1270"/>
      <c r="H13" s="1270"/>
      <c r="I13" s="1270"/>
      <c r="J13" s="1270"/>
      <c r="K13" s="1270"/>
      <c r="L13" s="1270"/>
      <c r="M13" s="1270"/>
      <c r="N13" s="1270"/>
      <c r="O13" s="1270"/>
      <c r="P13" s="1270"/>
      <c r="Q13" s="1270"/>
      <c r="R13" s="1270"/>
      <c r="S13" s="1270"/>
      <c r="T13" s="1270"/>
      <c r="U13" s="1270"/>
      <c r="V13" s="1270"/>
      <c r="Y13" s="346"/>
      <c r="Z13" s="360" t="s">
        <v>1326</v>
      </c>
      <c r="AA13" s="361"/>
      <c r="AB13" s="346"/>
      <c r="AC13" s="346"/>
      <c r="AD13" s="346"/>
      <c r="AE13" s="346"/>
      <c r="AF13" s="346"/>
      <c r="AG13" s="346"/>
      <c r="AH13" s="346"/>
      <c r="AI13" s="346"/>
      <c r="AJ13" s="346"/>
      <c r="AK13" s="346"/>
      <c r="AL13" s="346"/>
      <c r="AM13" s="346"/>
      <c r="AN13" s="346"/>
      <c r="AO13" s="346"/>
      <c r="AP13" s="346"/>
      <c r="AQ13" s="346"/>
      <c r="AR13" s="346"/>
      <c r="AS13" s="346"/>
      <c r="AT13" s="346"/>
      <c r="AU13" s="335"/>
      <c r="AY13" s="206"/>
      <c r="AZ13" s="206"/>
      <c r="BA13" s="206"/>
      <c r="BC13" s="354"/>
      <c r="BD13" s="354"/>
      <c r="BE13" s="354"/>
      <c r="BF13" s="354"/>
      <c r="BG13" s="354"/>
      <c r="BH13" s="354"/>
      <c r="BI13" s="354"/>
      <c r="BJ13" s="354"/>
      <c r="BK13" s="354"/>
      <c r="BL13" s="354"/>
      <c r="BM13" s="354"/>
      <c r="BN13" s="354"/>
      <c r="BO13" s="354"/>
      <c r="BP13" s="362"/>
    </row>
    <row r="14" spans="1:68" ht="20.25" customHeight="1">
      <c r="B14" s="356" t="s">
        <v>1258</v>
      </c>
      <c r="C14" s="226"/>
      <c r="D14" s="357"/>
      <c r="E14" s="357"/>
      <c r="F14" s="357"/>
      <c r="G14" s="357"/>
      <c r="H14" s="357"/>
      <c r="I14" s="357"/>
      <c r="J14" s="357"/>
      <c r="K14" s="357"/>
      <c r="L14" s="357"/>
      <c r="M14" s="357"/>
      <c r="N14" s="357"/>
      <c r="O14" s="357"/>
      <c r="P14" s="357"/>
      <c r="Q14" s="357"/>
      <c r="R14" s="357"/>
      <c r="S14" s="357"/>
      <c r="T14" s="357"/>
      <c r="U14" s="357"/>
      <c r="V14" s="357"/>
      <c r="Y14" s="334"/>
      <c r="Z14" s="363" t="s">
        <v>1368</v>
      </c>
      <c r="AA14" s="363"/>
      <c r="AB14" s="363"/>
      <c r="AC14" s="363"/>
      <c r="AD14" s="363"/>
      <c r="AE14" s="363"/>
      <c r="AF14" s="363"/>
      <c r="AG14" s="363"/>
      <c r="AH14" s="363"/>
      <c r="AI14" s="363"/>
      <c r="AJ14" s="363"/>
      <c r="AK14" s="363"/>
      <c r="AL14" s="346"/>
      <c r="AM14" s="346"/>
      <c r="AN14" s="346"/>
      <c r="AO14" s="346"/>
      <c r="AP14" s="346"/>
      <c r="AQ14" s="346"/>
      <c r="AR14" s="364"/>
      <c r="AS14" s="364"/>
      <c r="AT14" s="364"/>
      <c r="AU14" s="335"/>
      <c r="AV14" s="354"/>
      <c r="AW14" s="354"/>
      <c r="AX14" s="354"/>
      <c r="AY14" s="354"/>
      <c r="AZ14" s="354"/>
      <c r="BA14" s="354"/>
      <c r="BB14" s="354"/>
      <c r="BC14" s="365"/>
      <c r="BD14" s="365"/>
      <c r="BE14" s="365"/>
      <c r="BF14" s="365"/>
      <c r="BG14" s="365"/>
      <c r="BH14" s="365"/>
      <c r="BI14" s="365"/>
      <c r="BJ14" s="365"/>
      <c r="BK14" s="365"/>
      <c r="BL14" s="365"/>
      <c r="BM14" s="365"/>
      <c r="BN14" s="365"/>
      <c r="BO14" s="365"/>
      <c r="BP14" s="362"/>
    </row>
    <row r="15" spans="1:68" ht="20.25" customHeight="1" thickBot="1">
      <c r="B15" s="366"/>
      <c r="C15" s="1270" t="s">
        <v>1259</v>
      </c>
      <c r="D15" s="1270"/>
      <c r="E15" s="1270"/>
      <c r="F15" s="1270"/>
      <c r="G15" s="1270"/>
      <c r="H15" s="1270"/>
      <c r="I15" s="1270"/>
      <c r="J15" s="1270"/>
      <c r="K15" s="1270"/>
      <c r="L15" s="1270"/>
      <c r="M15" s="1270"/>
      <c r="N15" s="1270"/>
      <c r="O15" s="1270"/>
      <c r="P15" s="1270"/>
      <c r="Q15" s="1270"/>
      <c r="R15" s="1270"/>
      <c r="S15" s="1270"/>
      <c r="T15" s="1270"/>
      <c r="U15" s="1270"/>
      <c r="V15" s="1270"/>
      <c r="Y15" s="367"/>
      <c r="Z15" s="1324" t="s">
        <v>1318</v>
      </c>
      <c r="AA15" s="1325"/>
      <c r="AB15" s="1325"/>
      <c r="AC15" s="1325"/>
      <c r="AD15" s="1325"/>
      <c r="AE15" s="1325"/>
      <c r="AF15" s="1325"/>
      <c r="AG15" s="1325"/>
      <c r="AH15" s="1325"/>
      <c r="AI15" s="1325"/>
      <c r="AJ15" s="1325"/>
      <c r="AK15" s="1326"/>
      <c r="AL15" s="346"/>
      <c r="AM15" s="346"/>
      <c r="AN15" s="346"/>
      <c r="AO15" s="346"/>
      <c r="AP15" s="346"/>
      <c r="AQ15" s="346"/>
      <c r="AR15" s="217"/>
      <c r="AS15" s="368"/>
      <c r="AT15" s="368"/>
      <c r="AU15" s="335"/>
      <c r="AV15" s="369"/>
      <c r="AW15" s="354"/>
      <c r="AX15" s="354"/>
      <c r="AY15" s="354"/>
      <c r="AZ15" s="354"/>
      <c r="BA15" s="354"/>
      <c r="BB15" s="354"/>
      <c r="BC15" s="365"/>
      <c r="BD15" s="365"/>
      <c r="BE15" s="365"/>
      <c r="BF15" s="365"/>
      <c r="BG15" s="365"/>
      <c r="BH15" s="365"/>
      <c r="BI15" s="365"/>
      <c r="BJ15" s="365"/>
      <c r="BK15" s="365"/>
      <c r="BL15" s="365"/>
      <c r="BM15" s="365"/>
      <c r="BN15" s="365"/>
      <c r="BO15" s="365"/>
      <c r="BP15" s="362"/>
    </row>
    <row r="16" spans="1:68" ht="20.25" customHeight="1" thickTop="1">
      <c r="C16" s="1270"/>
      <c r="D16" s="1270"/>
      <c r="E16" s="1270"/>
      <c r="F16" s="1270"/>
      <c r="G16" s="1270"/>
      <c r="H16" s="1270"/>
      <c r="I16" s="1270"/>
      <c r="J16" s="1270"/>
      <c r="K16" s="1270"/>
      <c r="L16" s="1270"/>
      <c r="M16" s="1270"/>
      <c r="N16" s="1270"/>
      <c r="O16" s="1270"/>
      <c r="P16" s="1270"/>
      <c r="Q16" s="1270"/>
      <c r="R16" s="1270"/>
      <c r="S16" s="1270"/>
      <c r="T16" s="1270"/>
      <c r="U16" s="1270"/>
      <c r="V16" s="1270"/>
      <c r="Y16" s="346"/>
      <c r="Z16" s="1309" t="e">
        <f>+'23年3月改正NEXI使用欄'!AD68</f>
        <v>#N/A</v>
      </c>
      <c r="AA16" s="1310"/>
      <c r="AB16" s="1310"/>
      <c r="AC16" s="1310"/>
      <c r="AD16" s="1310"/>
      <c r="AE16" s="1311"/>
      <c r="AF16" s="1309" t="e">
        <f>+'23年3月改正NEXI使用欄'!AG68</f>
        <v>#N/A</v>
      </c>
      <c r="AG16" s="1310"/>
      <c r="AH16" s="1310"/>
      <c r="AI16" s="1310"/>
      <c r="AJ16" s="1310"/>
      <c r="AK16" s="1311"/>
      <c r="AL16" s="363"/>
      <c r="AM16" s="363"/>
      <c r="AN16" s="363"/>
      <c r="AO16" s="363"/>
      <c r="AP16" s="363"/>
      <c r="AQ16" s="363"/>
      <c r="AR16" s="346"/>
      <c r="AS16" s="346"/>
      <c r="AT16" s="346"/>
      <c r="AU16" s="346"/>
      <c r="AV16" s="370"/>
      <c r="AW16" s="354"/>
      <c r="AX16" s="354"/>
      <c r="AY16" s="354"/>
      <c r="AZ16" s="354"/>
      <c r="BA16" s="354"/>
      <c r="BB16" s="354"/>
      <c r="BC16" s="365"/>
      <c r="BD16" s="365"/>
      <c r="BE16" s="365"/>
      <c r="BF16" s="365"/>
      <c r="BG16" s="365"/>
      <c r="BH16" s="365"/>
      <c r="BI16" s="365"/>
      <c r="BJ16" s="365"/>
      <c r="BK16" s="365"/>
      <c r="BL16" s="365"/>
      <c r="BM16" s="365"/>
      <c r="BN16" s="365"/>
      <c r="BO16" s="365"/>
      <c r="BP16" s="362"/>
    </row>
    <row r="17" spans="2:68" ht="20.25" customHeight="1">
      <c r="E17" s="371"/>
      <c r="F17" s="371"/>
      <c r="G17" s="371"/>
      <c r="H17" s="371"/>
      <c r="Y17" s="346"/>
      <c r="Z17" s="340"/>
      <c r="AA17" s="346"/>
      <c r="AB17" s="346"/>
      <c r="AC17" s="346"/>
      <c r="AD17" s="346"/>
      <c r="AE17" s="346"/>
      <c r="AF17" s="346"/>
      <c r="AG17" s="346"/>
      <c r="AH17" s="346"/>
      <c r="AI17" s="346"/>
      <c r="AJ17" s="346"/>
      <c r="AK17" s="346"/>
      <c r="AL17" s="218"/>
      <c r="AM17" s="218"/>
      <c r="AN17" s="218"/>
      <c r="AO17" s="218"/>
      <c r="AP17" s="218"/>
      <c r="AQ17" s="363"/>
      <c r="AR17" s="346"/>
      <c r="AS17" s="346"/>
      <c r="AT17" s="346"/>
      <c r="AU17" s="346"/>
      <c r="AV17" s="370"/>
      <c r="AW17" s="354"/>
      <c r="AX17" s="354"/>
      <c r="AY17" s="354"/>
      <c r="AZ17" s="354"/>
      <c r="BA17" s="354"/>
      <c r="BB17" s="354"/>
      <c r="BC17" s="365"/>
      <c r="BD17" s="365"/>
      <c r="BE17" s="365"/>
      <c r="BF17" s="365"/>
      <c r="BG17" s="365"/>
      <c r="BH17" s="365"/>
      <c r="BI17" s="365"/>
      <c r="BJ17" s="365"/>
      <c r="BK17" s="365"/>
      <c r="BL17" s="365"/>
      <c r="BM17" s="365"/>
      <c r="BN17" s="365"/>
      <c r="BO17" s="365"/>
      <c r="BP17" s="362"/>
    </row>
    <row r="18" spans="2:68" ht="20.25" customHeight="1">
      <c r="B18" s="372" t="s">
        <v>1473</v>
      </c>
      <c r="C18" s="23"/>
      <c r="D18" s="23"/>
      <c r="E18" s="23"/>
      <c r="F18" s="23"/>
      <c r="G18" s="23"/>
      <c r="H18" s="23"/>
      <c r="Y18" s="335"/>
      <c r="Z18" s="358" t="s">
        <v>1250</v>
      </c>
      <c r="AA18" s="346"/>
      <c r="AB18" s="346"/>
      <c r="AC18" s="346"/>
      <c r="AD18" s="346"/>
      <c r="AE18" s="346"/>
      <c r="AF18" s="346"/>
      <c r="AG18" s="346"/>
      <c r="AH18" s="346"/>
      <c r="AI18" s="346"/>
      <c r="AJ18" s="346"/>
      <c r="AK18" s="346"/>
      <c r="AL18" s="218"/>
      <c r="AM18" s="218"/>
      <c r="AN18" s="218"/>
      <c r="AO18" s="218"/>
      <c r="AP18" s="218"/>
      <c r="AQ18" s="363"/>
      <c r="AR18" s="346"/>
      <c r="AS18" s="346"/>
      <c r="AT18" s="346"/>
      <c r="AU18" s="335"/>
      <c r="AV18" s="370"/>
      <c r="AW18" s="354"/>
      <c r="AX18" s="354"/>
      <c r="AY18" s="354"/>
      <c r="AZ18" s="354"/>
      <c r="BA18" s="354"/>
      <c r="BB18" s="354"/>
      <c r="BC18" s="365"/>
      <c r="BD18" s="365"/>
      <c r="BE18" s="365"/>
      <c r="BF18" s="365"/>
      <c r="BG18" s="365"/>
      <c r="BH18" s="365"/>
      <c r="BI18" s="365"/>
      <c r="BJ18" s="365"/>
      <c r="BK18" s="365"/>
      <c r="BL18" s="365"/>
      <c r="BM18" s="365"/>
      <c r="BN18" s="365"/>
      <c r="BO18" s="365"/>
      <c r="BP18" s="362"/>
    </row>
    <row r="19" spans="2:68" ht="20.25" customHeight="1">
      <c r="B19" s="228"/>
      <c r="C19" s="229"/>
      <c r="D19" s="229"/>
      <c r="E19" s="229"/>
      <c r="F19" s="230"/>
      <c r="G19" s="1267" t="s">
        <v>1228</v>
      </c>
      <c r="H19" s="1268"/>
      <c r="I19" s="1268"/>
      <c r="J19" s="1268"/>
      <c r="K19" s="1268"/>
      <c r="L19" s="1268"/>
      <c r="M19" s="1268"/>
      <c r="N19" s="1268"/>
      <c r="O19" s="1268"/>
      <c r="P19" s="1268"/>
      <c r="Q19" s="1268"/>
      <c r="R19" s="1268"/>
      <c r="S19" s="1268"/>
      <c r="T19" s="1269"/>
      <c r="U19" s="338"/>
      <c r="V19" s="338"/>
      <c r="Y19" s="335"/>
      <c r="Z19" s="360" t="s">
        <v>1472</v>
      </c>
      <c r="AA19" s="346"/>
      <c r="AB19" s="346"/>
      <c r="AC19" s="346"/>
      <c r="AD19" s="346"/>
      <c r="AE19" s="346"/>
      <c r="AF19" s="346"/>
      <c r="AG19" s="346"/>
      <c r="AH19" s="346"/>
      <c r="AI19" s="346"/>
      <c r="AJ19" s="346"/>
      <c r="AK19" s="346"/>
      <c r="AL19" s="363"/>
      <c r="AM19" s="363"/>
      <c r="AN19" s="363"/>
      <c r="AO19" s="363"/>
      <c r="AP19" s="363"/>
      <c r="AQ19" s="363"/>
      <c r="AR19" s="346"/>
      <c r="AS19" s="346"/>
      <c r="AT19" s="346"/>
      <c r="AU19" s="335"/>
      <c r="AV19" s="370"/>
      <c r="AW19" s="354"/>
      <c r="AX19" s="354"/>
      <c r="AY19" s="354"/>
      <c r="AZ19" s="354"/>
      <c r="BA19" s="354"/>
      <c r="BB19" s="354"/>
    </row>
    <row r="20" spans="2:68" ht="20.25" customHeight="1" thickBot="1">
      <c r="B20" s="231"/>
      <c r="C20" s="373"/>
      <c r="D20" s="373"/>
      <c r="E20" s="232"/>
      <c r="F20" s="233"/>
      <c r="G20" s="234"/>
      <c r="H20" s="374"/>
      <c r="I20" s="234"/>
      <c r="J20" s="234"/>
      <c r="K20" s="234"/>
      <c r="L20" s="234"/>
      <c r="M20" s="234"/>
      <c r="N20" s="234"/>
      <c r="O20" s="234"/>
      <c r="P20" s="1330" t="s">
        <v>1185</v>
      </c>
      <c r="Q20" s="1331"/>
      <c r="R20" s="1331"/>
      <c r="S20" s="1331"/>
      <c r="T20" s="1332"/>
      <c r="Y20" s="335"/>
      <c r="Z20" s="360" t="s">
        <v>1328</v>
      </c>
      <c r="AA20" s="346"/>
      <c r="AB20" s="346"/>
      <c r="AC20" s="346"/>
      <c r="AD20" s="346"/>
      <c r="AE20" s="346"/>
      <c r="AF20" s="346"/>
      <c r="AG20" s="346"/>
      <c r="AH20" s="346"/>
      <c r="AI20" s="346"/>
      <c r="AJ20" s="346"/>
      <c r="AK20" s="346"/>
      <c r="AL20" s="363"/>
      <c r="AM20" s="363"/>
      <c r="AN20" s="363"/>
      <c r="AO20" s="363"/>
      <c r="AP20" s="363"/>
      <c r="AQ20" s="363"/>
      <c r="AR20" s="346"/>
      <c r="AS20" s="346"/>
      <c r="AT20" s="346"/>
      <c r="AU20" s="335"/>
      <c r="AV20" s="370"/>
      <c r="AW20" s="354"/>
      <c r="AX20" s="354"/>
      <c r="AY20" s="354"/>
      <c r="AZ20" s="354"/>
      <c r="BA20" s="354"/>
      <c r="BB20" s="354"/>
    </row>
    <row r="21" spans="2:68" ht="20.25" customHeight="1" thickTop="1">
      <c r="B21" s="1315" t="str">
        <f>IF(OR(AS4="12",AS4="32"),"被保険投資の相手方",IF(AS4="22","再投資先企業","－－－"))</f>
        <v>－－－</v>
      </c>
      <c r="C21" s="1316"/>
      <c r="D21" s="1316"/>
      <c r="E21" s="1316"/>
      <c r="F21" s="1317"/>
      <c r="G21" s="1327" t="str">
        <f>IF(B21="被保険投資の相手方",海投申込書!D29,海投申込書!D91)&amp;""</f>
        <v/>
      </c>
      <c r="H21" s="1328"/>
      <c r="I21" s="1328"/>
      <c r="J21" s="1328"/>
      <c r="K21" s="1328"/>
      <c r="L21" s="1328"/>
      <c r="M21" s="1328"/>
      <c r="N21" s="1328"/>
      <c r="O21" s="1329"/>
      <c r="P21" s="1321"/>
      <c r="Q21" s="1322"/>
      <c r="R21" s="1322"/>
      <c r="S21" s="1322"/>
      <c r="T21" s="1323"/>
      <c r="X21" s="375">
        <f>IF(B21="－－－",0,1)</f>
        <v>0</v>
      </c>
      <c r="Y21" s="335"/>
      <c r="Z21" s="363" t="s">
        <v>1496</v>
      </c>
      <c r="AA21" s="363"/>
      <c r="AB21" s="363"/>
      <c r="AC21" s="363"/>
      <c r="AD21" s="363"/>
      <c r="AE21" s="363"/>
      <c r="AF21" s="363"/>
      <c r="AG21" s="363"/>
      <c r="AH21" s="363"/>
      <c r="AI21" s="363"/>
      <c r="AJ21" s="363"/>
      <c r="AK21" s="363"/>
      <c r="AL21" s="363"/>
      <c r="AM21" s="363"/>
      <c r="AN21" s="363"/>
      <c r="AO21" s="363"/>
      <c r="AP21" s="363"/>
      <c r="AQ21" s="363"/>
      <c r="AR21" s="346"/>
      <c r="AS21" s="346"/>
      <c r="AT21" s="346"/>
      <c r="AU21" s="335"/>
      <c r="AW21" s="354"/>
      <c r="AX21" s="354"/>
      <c r="AY21" s="354"/>
      <c r="AZ21" s="354"/>
      <c r="BA21" s="354"/>
      <c r="BB21" s="354"/>
    </row>
    <row r="22" spans="2:68" ht="20.25" customHeight="1" thickBot="1">
      <c r="B22" s="1286" t="str">
        <f>IF(OR(AS4="32",AND(AS4="22",海投申込書!D94&lt;&gt;"")),"再投資先企業","－－－")</f>
        <v>－－－</v>
      </c>
      <c r="C22" s="1287"/>
      <c r="D22" s="1287"/>
      <c r="E22" s="1287"/>
      <c r="F22" s="1288"/>
      <c r="G22" s="1084" t="str">
        <f>IF(AND(B21="再投資先企業",B22="再投資先企業"),海投申込書!D94,IF(AND(B21="被保険投資の相手方",B22="再投資先企業"),海投申込書!D91,""))</f>
        <v/>
      </c>
      <c r="H22" s="1085"/>
      <c r="I22" s="1085"/>
      <c r="J22" s="1085"/>
      <c r="K22" s="1085"/>
      <c r="L22" s="1085"/>
      <c r="M22" s="1085"/>
      <c r="N22" s="1085"/>
      <c r="O22" s="1282"/>
      <c r="P22" s="1312"/>
      <c r="Q22" s="1313"/>
      <c r="R22" s="1313"/>
      <c r="S22" s="1313"/>
      <c r="T22" s="1314"/>
      <c r="X22" s="375">
        <f>IF(B22="－－－",0,1)</f>
        <v>0</v>
      </c>
      <c r="Y22" s="367"/>
      <c r="Z22" s="1324" t="s">
        <v>1319</v>
      </c>
      <c r="AA22" s="1325"/>
      <c r="AB22" s="1325"/>
      <c r="AC22" s="1325"/>
      <c r="AD22" s="1325"/>
      <c r="AE22" s="1325"/>
      <c r="AF22" s="1325"/>
      <c r="AG22" s="1325"/>
      <c r="AH22" s="1325"/>
      <c r="AI22" s="1325"/>
      <c r="AJ22" s="1325"/>
      <c r="AK22" s="1326"/>
      <c r="AL22" s="217"/>
      <c r="AM22" s="217"/>
      <c r="AN22" s="217"/>
      <c r="AO22" s="217"/>
      <c r="AP22" s="217"/>
      <c r="AQ22" s="217"/>
      <c r="AR22" s="217"/>
      <c r="AS22" s="376"/>
      <c r="AT22" s="376"/>
      <c r="AU22" s="376"/>
      <c r="AV22" s="369"/>
      <c r="AW22" s="365"/>
      <c r="AX22" s="365"/>
      <c r="AY22" s="365"/>
      <c r="AZ22" s="365"/>
      <c r="BA22" s="365"/>
      <c r="BB22" s="365"/>
    </row>
    <row r="23" spans="2:68" ht="20.25" customHeight="1" thickTop="1">
      <c r="B23" s="23"/>
      <c r="C23" s="23"/>
      <c r="D23" s="23"/>
      <c r="E23" s="23"/>
      <c r="F23" s="23"/>
      <c r="G23" s="23"/>
      <c r="V23" s="23"/>
      <c r="Y23" s="376"/>
      <c r="Z23" s="1309" t="e">
        <f>+'23年3月改正NEXI使用欄'!AJ68</f>
        <v>#N/A</v>
      </c>
      <c r="AA23" s="1310"/>
      <c r="AB23" s="1310"/>
      <c r="AC23" s="1310"/>
      <c r="AD23" s="1310"/>
      <c r="AE23" s="1311"/>
      <c r="AF23" s="1309" t="e">
        <f>+'23年3月改正NEXI使用欄'!AM68</f>
        <v>#N/A</v>
      </c>
      <c r="AG23" s="1310"/>
      <c r="AH23" s="1310"/>
      <c r="AI23" s="1310"/>
      <c r="AJ23" s="1310"/>
      <c r="AK23" s="1311"/>
      <c r="AL23" s="218"/>
      <c r="AM23" s="218"/>
      <c r="AN23" s="218"/>
      <c r="AO23" s="218"/>
      <c r="AP23" s="218"/>
      <c r="AQ23" s="218"/>
      <c r="AR23" s="218"/>
      <c r="AS23" s="376"/>
      <c r="AT23" s="376"/>
      <c r="AU23" s="376"/>
      <c r="AW23" s="365"/>
      <c r="AX23" s="365"/>
      <c r="AY23" s="365"/>
      <c r="AZ23" s="365"/>
      <c r="BA23" s="365"/>
      <c r="BB23" s="365"/>
    </row>
    <row r="24" spans="2:68" ht="20.25" customHeight="1">
      <c r="B24" s="227" t="s">
        <v>1250</v>
      </c>
      <c r="C24" s="23"/>
      <c r="D24" s="23"/>
      <c r="E24" s="23"/>
      <c r="F24" s="23"/>
      <c r="G24" s="23"/>
      <c r="V24" s="23"/>
      <c r="Y24" s="334"/>
      <c r="Z24" s="334"/>
      <c r="AA24" s="368"/>
      <c r="AB24" s="368"/>
      <c r="AC24" s="368"/>
      <c r="AD24" s="368"/>
      <c r="AE24" s="368"/>
      <c r="AF24" s="368"/>
      <c r="AG24" s="368"/>
      <c r="AH24" s="368"/>
      <c r="AI24" s="368"/>
      <c r="AJ24" s="368"/>
      <c r="AK24" s="368"/>
      <c r="AL24" s="368"/>
      <c r="AM24" s="368"/>
      <c r="AN24" s="368"/>
      <c r="AO24" s="368"/>
      <c r="AP24" s="368"/>
      <c r="AQ24" s="368"/>
      <c r="AR24" s="368"/>
      <c r="AS24" s="346"/>
      <c r="AT24" s="346"/>
      <c r="AU24" s="382"/>
      <c r="AV24" s="369"/>
    </row>
    <row r="25" spans="2:68" ht="20.25" customHeight="1">
      <c r="B25" s="227" t="s">
        <v>1253</v>
      </c>
      <c r="C25" s="23"/>
      <c r="D25" s="23"/>
      <c r="E25" s="23"/>
      <c r="F25" s="23"/>
      <c r="G25" s="23"/>
      <c r="H25" s="23"/>
      <c r="I25" s="23"/>
      <c r="J25" s="23"/>
      <c r="K25" s="23"/>
      <c r="L25" s="23"/>
      <c r="M25" s="23"/>
      <c r="N25" s="23"/>
      <c r="O25" s="23"/>
      <c r="P25" s="23"/>
      <c r="Q25" s="23"/>
      <c r="R25" s="23"/>
      <c r="S25" s="23"/>
      <c r="T25" s="23"/>
      <c r="U25" s="23"/>
      <c r="V25" s="23"/>
      <c r="Y25" s="334"/>
      <c r="Z25" s="358" t="s">
        <v>1369</v>
      </c>
      <c r="AA25" s="346"/>
      <c r="AB25" s="346"/>
      <c r="AC25" s="346"/>
      <c r="AD25" s="346"/>
      <c r="AE25" s="346"/>
      <c r="AF25" s="346"/>
      <c r="AG25" s="346"/>
      <c r="AH25" s="346"/>
      <c r="AI25" s="346"/>
      <c r="AJ25" s="346"/>
      <c r="AK25" s="346"/>
      <c r="AL25" s="346"/>
      <c r="AM25" s="346"/>
      <c r="AN25" s="346"/>
      <c r="AO25" s="346"/>
      <c r="AP25" s="368"/>
      <c r="AQ25" s="368"/>
      <c r="AR25" s="368"/>
      <c r="AS25" s="368"/>
      <c r="AT25" s="368"/>
      <c r="AU25" s="335"/>
      <c r="AV25" s="369"/>
    </row>
    <row r="26" spans="2:68" ht="20.25" customHeight="1">
      <c r="B26" s="1301" t="s">
        <v>1186</v>
      </c>
      <c r="C26" s="1302"/>
      <c r="D26" s="1302"/>
      <c r="E26" s="1302"/>
      <c r="F26" s="1302"/>
      <c r="G26" s="1302"/>
      <c r="H26" s="1302"/>
      <c r="I26" s="1302"/>
      <c r="J26" s="1302"/>
      <c r="K26" s="1302"/>
      <c r="L26" s="1302"/>
      <c r="M26" s="1302"/>
      <c r="N26" s="1302"/>
      <c r="O26" s="1302"/>
      <c r="P26" s="1302"/>
      <c r="Q26" s="1302"/>
      <c r="R26" s="1303"/>
      <c r="Y26" s="383"/>
      <c r="Z26" s="360" t="s">
        <v>1370</v>
      </c>
      <c r="AA26" s="346"/>
      <c r="AB26" s="346"/>
      <c r="AC26" s="346"/>
      <c r="AD26" s="346"/>
      <c r="AE26" s="346"/>
      <c r="AF26" s="346"/>
      <c r="AG26" s="346"/>
      <c r="AH26" s="346"/>
      <c r="AI26" s="346"/>
      <c r="AJ26" s="346"/>
      <c r="AK26" s="346"/>
      <c r="AL26" s="368"/>
      <c r="AM26" s="368"/>
      <c r="AN26" s="368"/>
      <c r="AO26" s="368"/>
      <c r="AP26" s="217"/>
      <c r="AQ26" s="217"/>
      <c r="AR26" s="217"/>
      <c r="AS26" s="292"/>
      <c r="AT26" s="292"/>
      <c r="AU26" s="335"/>
      <c r="AV26" s="369"/>
    </row>
    <row r="27" spans="2:68" ht="20.25" customHeight="1" thickBot="1">
      <c r="B27" s="1289" t="s">
        <v>1251</v>
      </c>
      <c r="C27" s="1290"/>
      <c r="D27" s="1290"/>
      <c r="E27" s="1290"/>
      <c r="F27" s="1291"/>
      <c r="G27" s="1299" t="s">
        <v>1252</v>
      </c>
      <c r="H27" s="1299"/>
      <c r="I27" s="1299"/>
      <c r="J27" s="1299"/>
      <c r="K27" s="1299"/>
      <c r="L27" s="1299"/>
      <c r="M27" s="1299"/>
      <c r="N27" s="1318" t="s">
        <v>1185</v>
      </c>
      <c r="O27" s="1319"/>
      <c r="P27" s="1319"/>
      <c r="Q27" s="1319"/>
      <c r="R27" s="1320"/>
      <c r="Y27" s="334"/>
      <c r="Z27" s="360" t="s">
        <v>1371</v>
      </c>
      <c r="AA27" s="346"/>
      <c r="AB27" s="346"/>
      <c r="AC27" s="346"/>
      <c r="AD27" s="346"/>
      <c r="AE27" s="346"/>
      <c r="AF27" s="346"/>
      <c r="AG27" s="346"/>
      <c r="AH27" s="346"/>
      <c r="AI27" s="346"/>
      <c r="AJ27" s="346"/>
      <c r="AK27" s="346"/>
      <c r="AL27" s="217"/>
      <c r="AM27" s="217"/>
      <c r="AN27" s="217"/>
      <c r="AO27" s="217"/>
      <c r="AP27" s="217"/>
      <c r="AQ27" s="217"/>
      <c r="AR27" s="217"/>
      <c r="AS27" s="292"/>
      <c r="AT27" s="292"/>
      <c r="AU27" s="335"/>
      <c r="AV27" s="369"/>
    </row>
    <row r="28" spans="2:68" ht="20.25" customHeight="1" thickTop="1">
      <c r="B28" s="1296" t="s">
        <v>1188</v>
      </c>
      <c r="C28" s="1297"/>
      <c r="D28" s="1297"/>
      <c r="E28" s="1297"/>
      <c r="F28" s="1298"/>
      <c r="G28" s="1307" t="s">
        <v>1188</v>
      </c>
      <c r="H28" s="1308"/>
      <c r="I28" s="1308"/>
      <c r="J28" s="1308"/>
      <c r="K28" s="1308"/>
      <c r="L28" s="1308"/>
      <c r="M28" s="1308"/>
      <c r="N28" s="1283"/>
      <c r="O28" s="1284"/>
      <c r="P28" s="1284"/>
      <c r="Q28" s="1284"/>
      <c r="R28" s="1285"/>
      <c r="Y28" s="346"/>
      <c r="Z28" s="217"/>
      <c r="AA28" s="346"/>
      <c r="AB28" s="217"/>
      <c r="AC28" s="217"/>
      <c r="AD28" s="217"/>
      <c r="AE28" s="217"/>
      <c r="AF28" s="217"/>
      <c r="AG28" s="217"/>
      <c r="AH28" s="217"/>
      <c r="AI28" s="217"/>
      <c r="AJ28" s="217"/>
      <c r="AK28" s="217"/>
      <c r="AL28" s="217"/>
      <c r="AM28" s="217"/>
      <c r="AN28" s="217"/>
      <c r="AO28" s="217"/>
      <c r="AP28" s="217"/>
      <c r="AQ28" s="217"/>
      <c r="AR28" s="217"/>
      <c r="AS28" s="346"/>
      <c r="AT28" s="346"/>
      <c r="AU28" s="346"/>
      <c r="AV28" s="369"/>
    </row>
    <row r="29" spans="2:68" ht="20.25" customHeight="1">
      <c r="B29" s="1296" t="s">
        <v>1188</v>
      </c>
      <c r="C29" s="1297"/>
      <c r="D29" s="1297"/>
      <c r="E29" s="1297"/>
      <c r="F29" s="1298"/>
      <c r="G29" s="1307" t="s">
        <v>1188</v>
      </c>
      <c r="H29" s="1308"/>
      <c r="I29" s="1308"/>
      <c r="J29" s="1308"/>
      <c r="K29" s="1308"/>
      <c r="L29" s="1308"/>
      <c r="M29" s="1308"/>
      <c r="N29" s="1312"/>
      <c r="O29" s="1313"/>
      <c r="P29" s="1313"/>
      <c r="Q29" s="1313"/>
      <c r="R29" s="1314"/>
      <c r="Y29" s="346"/>
      <c r="Z29" s="140"/>
      <c r="AA29" s="140"/>
      <c r="AB29" s="141"/>
      <c r="AC29" s="5"/>
      <c r="AD29" s="140"/>
      <c r="AE29" s="140"/>
      <c r="AF29" s="140"/>
      <c r="AG29" s="140"/>
      <c r="AH29" s="140"/>
      <c r="AI29" s="140"/>
      <c r="AJ29" s="140"/>
      <c r="AK29" s="140"/>
      <c r="AL29" s="140"/>
      <c r="AM29" s="140"/>
      <c r="AN29" s="140"/>
      <c r="AO29" s="140"/>
      <c r="AP29" s="140"/>
      <c r="AQ29" s="140"/>
      <c r="AR29" s="140"/>
      <c r="AS29" s="140"/>
      <c r="AT29" s="377"/>
      <c r="AU29" s="377"/>
    </row>
    <row r="30" spans="2:68" ht="20.25" customHeight="1">
      <c r="Y30" s="346"/>
      <c r="Z30" s="6"/>
      <c r="AA30" s="141"/>
      <c r="AB30" s="142"/>
      <c r="AC30" s="140"/>
      <c r="AD30" s="5"/>
      <c r="AE30" s="5"/>
      <c r="AF30" s="5"/>
      <c r="AG30" s="5"/>
      <c r="AH30" s="5"/>
      <c r="AI30" s="5"/>
      <c r="AJ30" s="5"/>
      <c r="AK30" s="5"/>
      <c r="AL30" s="5"/>
      <c r="AM30" s="5"/>
      <c r="AN30" s="5"/>
      <c r="AO30" s="5"/>
      <c r="AP30" s="5"/>
      <c r="AQ30" s="5"/>
      <c r="AR30" s="5"/>
      <c r="AS30" s="5"/>
      <c r="AT30" s="346"/>
      <c r="AU30" s="346"/>
      <c r="AV30" s="369"/>
    </row>
    <row r="31" spans="2:68" ht="20.25" customHeight="1">
      <c r="B31" s="227" t="s">
        <v>1254</v>
      </c>
      <c r="C31" s="23"/>
      <c r="D31" s="23"/>
      <c r="E31" s="23"/>
      <c r="G31" s="23"/>
      <c r="H31" s="23"/>
      <c r="I31" s="23"/>
      <c r="J31" s="23"/>
      <c r="K31" s="23"/>
      <c r="Y31" s="346"/>
      <c r="Z31" s="141"/>
      <c r="AA31" s="140"/>
      <c r="AB31" s="142"/>
      <c r="AC31" s="140"/>
      <c r="AD31" s="140"/>
      <c r="AE31" s="140"/>
      <c r="AF31" s="140"/>
      <c r="AG31" s="140"/>
      <c r="AH31" s="140"/>
      <c r="AI31" s="140"/>
      <c r="AJ31" s="140"/>
      <c r="AK31" s="140"/>
      <c r="AL31" s="140"/>
      <c r="AM31" s="140"/>
      <c r="AN31" s="140"/>
      <c r="AO31" s="140"/>
      <c r="AP31" s="140"/>
      <c r="AQ31" s="140"/>
      <c r="AR31" s="140"/>
      <c r="AS31" s="140"/>
      <c r="AT31" s="346"/>
      <c r="AU31" s="346"/>
      <c r="AV31" s="369"/>
    </row>
    <row r="32" spans="2:68" ht="20.25" customHeight="1">
      <c r="C32" s="235" t="str">
        <f>IF(AK6="てん補を希望する","※ 貸付金債権の内容を以下で記入してください","")</f>
        <v/>
      </c>
      <c r="Y32" s="346"/>
      <c r="Z32" s="140"/>
      <c r="AA32" s="140"/>
      <c r="AB32" s="141"/>
      <c r="AC32" s="140"/>
      <c r="AD32" s="140"/>
      <c r="AE32" s="140"/>
      <c r="AF32" s="140"/>
      <c r="AG32" s="140"/>
      <c r="AH32" s="140"/>
      <c r="AI32" s="140"/>
      <c r="AJ32" s="140"/>
      <c r="AK32" s="140"/>
      <c r="AL32" s="140"/>
      <c r="AM32" s="140"/>
      <c r="AN32" s="140"/>
      <c r="AO32" s="140"/>
      <c r="AP32" s="140"/>
      <c r="AQ32" s="140"/>
      <c r="AR32" s="140"/>
      <c r="AS32" s="140"/>
      <c r="AT32" s="346"/>
      <c r="AU32" s="346"/>
      <c r="AV32" s="369"/>
    </row>
    <row r="33" spans="1:54" ht="20.25" customHeight="1">
      <c r="B33" s="1292" t="s">
        <v>1186</v>
      </c>
      <c r="C33" s="1293"/>
      <c r="D33" s="1293"/>
      <c r="E33" s="1293"/>
      <c r="F33" s="1293"/>
      <c r="G33" s="1293"/>
      <c r="H33" s="1293"/>
      <c r="I33" s="1293"/>
      <c r="J33" s="1293"/>
      <c r="K33" s="1293"/>
      <c r="L33" s="1293"/>
      <c r="M33" s="1293"/>
      <c r="N33" s="1293"/>
      <c r="O33" s="1293"/>
      <c r="P33" s="1294"/>
      <c r="Y33" s="346"/>
      <c r="Z33" s="6"/>
      <c r="AA33" s="138"/>
      <c r="AB33" s="142"/>
      <c r="AC33" s="140"/>
      <c r="AD33" s="140"/>
      <c r="AE33" s="140"/>
      <c r="AF33" s="140"/>
      <c r="AG33" s="140"/>
      <c r="AH33" s="140"/>
      <c r="AI33" s="140"/>
      <c r="AJ33" s="140"/>
      <c r="AK33" s="140"/>
      <c r="AL33" s="140"/>
      <c r="AM33" s="140"/>
      <c r="AN33" s="140"/>
      <c r="AO33" s="140"/>
      <c r="AP33" s="140"/>
      <c r="AQ33" s="140"/>
      <c r="AR33" s="140"/>
      <c r="AS33" s="140"/>
      <c r="AT33" s="346"/>
      <c r="AU33" s="346"/>
    </row>
    <row r="34" spans="1:54" ht="20.25" customHeight="1" thickBot="1">
      <c r="B34" s="1295" t="s">
        <v>1255</v>
      </c>
      <c r="C34" s="1295"/>
      <c r="D34" s="1295"/>
      <c r="E34" s="1295"/>
      <c r="F34" s="1295"/>
      <c r="G34" s="1295" t="s">
        <v>1320</v>
      </c>
      <c r="H34" s="1295"/>
      <c r="I34" s="1295"/>
      <c r="J34" s="1295"/>
      <c r="K34" s="1295"/>
      <c r="L34" s="1306" t="s">
        <v>1321</v>
      </c>
      <c r="M34" s="1306"/>
      <c r="N34" s="1306"/>
      <c r="O34" s="1306"/>
      <c r="P34" s="1306"/>
      <c r="Y34" s="346"/>
      <c r="Z34" s="140"/>
      <c r="AA34" s="140"/>
      <c r="AB34" s="142"/>
      <c r="AC34" s="140"/>
      <c r="AD34" s="140"/>
      <c r="AE34" s="140"/>
      <c r="AF34" s="140"/>
      <c r="AG34" s="140"/>
      <c r="AH34" s="140"/>
      <c r="AI34" s="140"/>
      <c r="AJ34" s="140"/>
      <c r="AK34" s="140"/>
      <c r="AL34" s="140"/>
      <c r="AM34" s="140"/>
      <c r="AN34" s="140"/>
      <c r="AO34" s="140"/>
      <c r="AP34" s="140"/>
      <c r="AQ34" s="140"/>
      <c r="AR34" s="140"/>
      <c r="AS34" s="140"/>
      <c r="AT34" s="346"/>
      <c r="AU34" s="346"/>
      <c r="AV34" s="369"/>
    </row>
    <row r="35" spans="1:54" ht="20.25" customHeight="1" thickTop="1">
      <c r="B35" s="1296" t="s">
        <v>1188</v>
      </c>
      <c r="C35" s="1297"/>
      <c r="D35" s="1297"/>
      <c r="E35" s="1297"/>
      <c r="F35" s="1298"/>
      <c r="G35" s="1296" t="s">
        <v>1188</v>
      </c>
      <c r="H35" s="1297"/>
      <c r="I35" s="1297"/>
      <c r="J35" s="1297"/>
      <c r="K35" s="1298"/>
      <c r="L35" s="1300"/>
      <c r="M35" s="1300"/>
      <c r="N35" s="1300"/>
      <c r="O35" s="1300"/>
      <c r="P35" s="1300"/>
      <c r="Y35" s="346"/>
      <c r="Z35" s="141"/>
      <c r="AA35" s="223"/>
      <c r="AB35" s="141"/>
      <c r="AC35" s="140"/>
      <c r="AD35" s="140"/>
      <c r="AE35" s="140"/>
      <c r="AF35" s="140"/>
      <c r="AG35" s="140"/>
      <c r="AH35" s="5"/>
      <c r="AI35" s="5"/>
      <c r="AJ35" s="5"/>
      <c r="AK35" s="5"/>
      <c r="AL35" s="5"/>
      <c r="AM35" s="5"/>
      <c r="AN35" s="5"/>
      <c r="AO35" s="5"/>
      <c r="AP35" s="5"/>
      <c r="AQ35" s="5"/>
      <c r="AR35" s="5"/>
      <c r="AS35" s="5"/>
      <c r="AT35" s="346"/>
      <c r="AU35" s="346"/>
      <c r="AV35" s="369"/>
    </row>
    <row r="36" spans="1:54" ht="20.25" customHeight="1">
      <c r="B36" s="1296" t="s">
        <v>1188</v>
      </c>
      <c r="C36" s="1297"/>
      <c r="D36" s="1297"/>
      <c r="E36" s="1297"/>
      <c r="F36" s="1298"/>
      <c r="G36" s="1296" t="s">
        <v>1188</v>
      </c>
      <c r="H36" s="1297"/>
      <c r="I36" s="1297"/>
      <c r="J36" s="1297"/>
      <c r="K36" s="1298"/>
      <c r="L36" s="1304"/>
      <c r="M36" s="1304"/>
      <c r="N36" s="1304"/>
      <c r="O36" s="1304"/>
      <c r="P36" s="1304"/>
      <c r="Y36" s="346"/>
      <c r="Z36" s="225"/>
      <c r="AA36" s="141"/>
      <c r="AB36" s="140"/>
      <c r="AC36" s="140"/>
      <c r="AD36" s="140"/>
      <c r="AE36" s="140"/>
      <c r="AF36" s="140"/>
      <c r="AG36" s="140"/>
      <c r="AH36" s="140"/>
      <c r="AI36" s="140"/>
      <c r="AJ36" s="140"/>
      <c r="AK36" s="140"/>
      <c r="AL36" s="140"/>
      <c r="AM36" s="140"/>
      <c r="AN36" s="225"/>
      <c r="AO36" s="140"/>
      <c r="AP36" s="140"/>
      <c r="AQ36" s="140"/>
      <c r="AR36" s="140"/>
      <c r="AS36" s="140"/>
      <c r="AT36" s="346"/>
      <c r="AU36" s="346"/>
      <c r="AV36" s="369"/>
    </row>
    <row r="37" spans="1:54" ht="20.25" customHeight="1">
      <c r="Z37" s="143"/>
      <c r="AA37" s="1"/>
      <c r="AB37" s="458"/>
      <c r="AC37" s="143"/>
      <c r="AD37" s="143"/>
      <c r="AE37" s="143"/>
      <c r="AF37" s="143"/>
      <c r="AG37" s="143"/>
      <c r="AH37" s="143"/>
      <c r="AI37" s="143"/>
      <c r="AJ37" s="143"/>
      <c r="AK37" s="143"/>
      <c r="AL37" s="143"/>
      <c r="AM37" s="143"/>
      <c r="AN37" s="143"/>
      <c r="AO37" s="143"/>
      <c r="AP37" s="143"/>
      <c r="AQ37" s="143"/>
      <c r="AR37" s="143"/>
      <c r="AS37" s="143"/>
    </row>
    <row r="38" spans="1:54" ht="20.25" customHeight="1">
      <c r="B38" s="227" t="s">
        <v>1495</v>
      </c>
      <c r="Z38" s="143"/>
      <c r="AA38" s="147"/>
      <c r="AB38" s="460"/>
      <c r="AC38" s="143"/>
      <c r="AD38" s="143"/>
      <c r="AE38" s="143"/>
      <c r="AF38" s="143"/>
      <c r="AG38" s="143"/>
      <c r="AH38" s="143"/>
      <c r="AI38" s="143"/>
      <c r="AJ38" s="143"/>
      <c r="AK38" s="143"/>
      <c r="AL38" s="143"/>
      <c r="AM38" s="143"/>
      <c r="AN38" s="143"/>
      <c r="AO38" s="147"/>
      <c r="AP38" s="147"/>
      <c r="AQ38" s="143"/>
      <c r="AR38" s="143"/>
      <c r="AS38" s="143"/>
      <c r="AT38" s="459"/>
      <c r="AU38" s="459"/>
    </row>
    <row r="39" spans="1:54" ht="20.25" customHeight="1">
      <c r="C39" s="235" t="str">
        <f>IF('23年3月改正NEXI使用欄'!J101=1,"※ 被保険投資の相手方からてん補対象となる再投資先企業までの中間企業の所在国を記入してください。","※ 記入は不要です。")</f>
        <v>※ 記入は不要です。</v>
      </c>
      <c r="S39" s="205"/>
      <c r="T39" s="205"/>
      <c r="U39" s="205"/>
      <c r="Z39" s="3"/>
      <c r="AA39" s="1"/>
      <c r="AB39" s="460"/>
      <c r="AC39" s="143"/>
      <c r="AD39" s="147"/>
      <c r="AE39" s="147"/>
      <c r="AF39" s="147"/>
      <c r="AG39" s="147"/>
      <c r="AH39" s="147"/>
      <c r="AI39" s="147"/>
      <c r="AJ39" s="147"/>
      <c r="AK39" s="147"/>
      <c r="AL39" s="147"/>
      <c r="AM39" s="147"/>
      <c r="AN39" s="147"/>
      <c r="AO39" s="1"/>
      <c r="AP39" s="1"/>
      <c r="AQ39" s="147"/>
      <c r="AR39" s="143"/>
      <c r="AS39" s="143"/>
      <c r="AT39" s="459"/>
      <c r="AU39" s="459"/>
    </row>
    <row r="40" spans="1:54" ht="20.25" customHeight="1">
      <c r="B40" s="1292" t="s">
        <v>1324</v>
      </c>
      <c r="C40" s="1293"/>
      <c r="D40" s="1293"/>
      <c r="E40" s="1293"/>
      <c r="F40" s="1293"/>
      <c r="G40" s="1293"/>
      <c r="H40" s="1293"/>
      <c r="I40" s="1293"/>
      <c r="J40" s="1293"/>
      <c r="K40" s="1293"/>
      <c r="L40" s="1293"/>
      <c r="M40" s="1293"/>
      <c r="N40" s="1293"/>
      <c r="O40" s="1293"/>
      <c r="P40" s="1293"/>
      <c r="Q40" s="1293"/>
      <c r="R40" s="1294"/>
      <c r="Z40" s="3"/>
      <c r="AA40" s="1"/>
      <c r="AB40" s="460"/>
      <c r="AC40" s="143"/>
      <c r="AD40" s="143"/>
      <c r="AE40" s="143"/>
      <c r="AF40" s="143"/>
      <c r="AG40" s="143"/>
      <c r="AH40" s="143"/>
      <c r="AI40" s="143"/>
      <c r="AJ40" s="143"/>
      <c r="AK40" s="143"/>
      <c r="AL40" s="143"/>
      <c r="AM40" s="143"/>
      <c r="AN40" s="143"/>
      <c r="AO40" s="143"/>
      <c r="AP40" s="143"/>
      <c r="AQ40" s="143"/>
      <c r="AR40" s="143"/>
      <c r="AS40" s="143"/>
      <c r="AT40" s="459"/>
      <c r="AU40" s="459"/>
    </row>
    <row r="41" spans="1:54" ht="20.25" customHeight="1">
      <c r="A41" s="236"/>
      <c r="B41" s="1301" t="s">
        <v>1325</v>
      </c>
      <c r="C41" s="1302"/>
      <c r="D41" s="1302"/>
      <c r="E41" s="1302"/>
      <c r="F41" s="1302"/>
      <c r="G41" s="1302"/>
      <c r="H41" s="1302"/>
      <c r="I41" s="1302"/>
      <c r="J41" s="1302"/>
      <c r="K41" s="1302"/>
      <c r="L41" s="1302"/>
      <c r="M41" s="1303"/>
      <c r="N41" s="1305" t="s">
        <v>1185</v>
      </c>
      <c r="O41" s="1305"/>
      <c r="P41" s="1305"/>
      <c r="Q41" s="1305"/>
      <c r="R41" s="1305"/>
      <c r="S41" s="236"/>
      <c r="T41" s="236"/>
      <c r="U41" s="236"/>
      <c r="V41" s="206"/>
      <c r="W41" s="206"/>
      <c r="X41" s="351"/>
      <c r="Z41" s="143"/>
      <c r="AA41" s="1"/>
      <c r="AB41" s="1"/>
      <c r="AC41" s="1"/>
      <c r="AD41" s="1"/>
      <c r="AE41" s="1"/>
      <c r="AF41" s="1"/>
      <c r="AG41" s="143"/>
      <c r="AH41" s="143"/>
      <c r="AI41" s="143"/>
      <c r="AJ41" s="143"/>
      <c r="AK41" s="143"/>
      <c r="AL41" s="143"/>
      <c r="AM41" s="143"/>
      <c r="AN41" s="143"/>
      <c r="AO41" s="143"/>
      <c r="AP41" s="143"/>
      <c r="AQ41" s="143"/>
      <c r="AR41" s="143"/>
      <c r="AS41" s="143"/>
      <c r="AT41" s="459"/>
      <c r="AU41" s="459"/>
      <c r="AV41" s="378"/>
      <c r="AW41" s="378"/>
      <c r="AX41" s="378"/>
      <c r="AY41" s="378"/>
      <c r="AZ41" s="378"/>
      <c r="BA41" s="378"/>
      <c r="BB41" s="378"/>
    </row>
    <row r="42" spans="1:54" ht="20.25" customHeight="1">
      <c r="A42" s="236"/>
      <c r="B42" s="1084"/>
      <c r="C42" s="1085"/>
      <c r="D42" s="1085"/>
      <c r="E42" s="1085"/>
      <c r="F42" s="1085"/>
      <c r="G42" s="1085"/>
      <c r="H42" s="1085"/>
      <c r="I42" s="1085"/>
      <c r="J42" s="1085"/>
      <c r="K42" s="1085"/>
      <c r="L42" s="1085"/>
      <c r="M42" s="1282"/>
      <c r="N42" s="1283"/>
      <c r="O42" s="1284"/>
      <c r="P42" s="1284"/>
      <c r="Q42" s="1284"/>
      <c r="R42" s="1285"/>
      <c r="S42" s="236"/>
      <c r="T42" s="236"/>
      <c r="U42" s="236"/>
      <c r="V42" s="206"/>
      <c r="W42" s="206"/>
      <c r="X42" s="379"/>
      <c r="Z42" s="143"/>
      <c r="AA42" s="458"/>
      <c r="AB42" s="458"/>
      <c r="AC42" s="143"/>
      <c r="AD42" s="143"/>
      <c r="AE42" s="143"/>
      <c r="AF42" s="143"/>
      <c r="AG42" s="143"/>
      <c r="AH42" s="143"/>
      <c r="AI42" s="143"/>
      <c r="AJ42" s="143"/>
      <c r="AK42" s="143"/>
      <c r="AL42" s="143"/>
      <c r="AM42" s="143"/>
      <c r="AN42" s="143"/>
      <c r="AO42" s="143"/>
      <c r="AP42" s="143"/>
      <c r="AQ42" s="143"/>
      <c r="AR42" s="143"/>
      <c r="AS42" s="143"/>
      <c r="AT42" s="459"/>
      <c r="AU42" s="459"/>
      <c r="AV42" s="378"/>
      <c r="AW42" s="378"/>
      <c r="AX42" s="378"/>
      <c r="AY42" s="378"/>
      <c r="AZ42" s="378"/>
      <c r="BA42" s="378"/>
      <c r="BB42" s="378"/>
    </row>
    <row r="43" spans="1:54" ht="20.25" customHeight="1">
      <c r="A43" s="236"/>
      <c r="B43" s="1084"/>
      <c r="C43" s="1085"/>
      <c r="D43" s="1085"/>
      <c r="E43" s="1085"/>
      <c r="F43" s="1085"/>
      <c r="G43" s="1085"/>
      <c r="H43" s="1085"/>
      <c r="I43" s="1085"/>
      <c r="J43" s="1085"/>
      <c r="K43" s="1085"/>
      <c r="L43" s="1085"/>
      <c r="M43" s="1282"/>
      <c r="N43" s="1283"/>
      <c r="O43" s="1284"/>
      <c r="P43" s="1284"/>
      <c r="Q43" s="1284"/>
      <c r="R43" s="1285"/>
      <c r="S43" s="236"/>
      <c r="T43" s="236"/>
      <c r="U43" s="236"/>
      <c r="V43" s="206"/>
      <c r="W43" s="206"/>
      <c r="X43" s="351"/>
      <c r="Z43" s="143"/>
      <c r="AA43" s="143"/>
      <c r="AB43" s="460"/>
      <c r="AC43" s="143"/>
      <c r="AD43" s="143"/>
      <c r="AE43" s="143"/>
      <c r="AF43" s="143"/>
      <c r="AG43" s="1"/>
      <c r="AH43" s="1"/>
      <c r="AI43" s="1"/>
      <c r="AJ43" s="1"/>
      <c r="AK43" s="1"/>
      <c r="AL43" s="1"/>
      <c r="AM43" s="1"/>
      <c r="AN43" s="1"/>
      <c r="AO43" s="143"/>
      <c r="AP43" s="143"/>
      <c r="AQ43" s="143"/>
      <c r="AR43" s="143"/>
      <c r="AS43" s="143"/>
      <c r="AT43" s="459"/>
      <c r="AU43" s="459"/>
    </row>
    <row r="44" spans="1:54" ht="20.25" customHeight="1">
      <c r="A44" s="236"/>
      <c r="B44" s="1084"/>
      <c r="C44" s="1085"/>
      <c r="D44" s="1085"/>
      <c r="E44" s="1085"/>
      <c r="F44" s="1085"/>
      <c r="G44" s="1085"/>
      <c r="H44" s="1085"/>
      <c r="I44" s="1085"/>
      <c r="J44" s="1085"/>
      <c r="K44" s="1085"/>
      <c r="L44" s="1085"/>
      <c r="M44" s="1282"/>
      <c r="N44" s="1283"/>
      <c r="O44" s="1284"/>
      <c r="P44" s="1284"/>
      <c r="Q44" s="1284"/>
      <c r="R44" s="1285"/>
      <c r="S44" s="206"/>
      <c r="T44" s="206"/>
      <c r="U44" s="206"/>
      <c r="V44" s="206"/>
      <c r="W44" s="206"/>
      <c r="X44" s="351"/>
      <c r="Z44" s="3"/>
      <c r="AA44" s="1"/>
      <c r="AB44" s="460"/>
      <c r="AC44" s="143"/>
      <c r="AD44" s="1"/>
      <c r="AE44" s="1"/>
      <c r="AF44" s="1"/>
      <c r="AG44" s="1"/>
      <c r="AH44" s="1"/>
      <c r="AI44" s="1"/>
      <c r="AJ44" s="1"/>
      <c r="AK44" s="1"/>
      <c r="AL44" s="1"/>
      <c r="AM44" s="1"/>
      <c r="AN44" s="1"/>
      <c r="AO44" s="1"/>
      <c r="AP44" s="1"/>
      <c r="AQ44" s="1"/>
      <c r="AR44" s="1"/>
      <c r="AS44" s="143"/>
      <c r="AT44" s="459"/>
      <c r="AU44" s="459"/>
      <c r="AV44" s="369"/>
    </row>
    <row r="45" spans="1:54" ht="20.25" customHeight="1">
      <c r="A45" s="236"/>
      <c r="S45" s="206"/>
      <c r="T45" s="206"/>
      <c r="U45" s="206"/>
      <c r="V45" s="206"/>
      <c r="W45" s="206"/>
      <c r="X45" s="351"/>
      <c r="Z45" s="3"/>
      <c r="AA45" s="1"/>
      <c r="AB45" s="1"/>
      <c r="AC45" s="1"/>
      <c r="AD45" s="1"/>
      <c r="AE45" s="1"/>
      <c r="AF45" s="1"/>
      <c r="AG45" s="1"/>
      <c r="AH45" s="1"/>
      <c r="AI45" s="1"/>
      <c r="AJ45" s="1"/>
      <c r="AK45" s="1"/>
      <c r="AL45" s="1"/>
      <c r="AM45" s="1"/>
      <c r="AN45" s="1"/>
      <c r="AO45" s="1"/>
      <c r="AP45" s="1"/>
      <c r="AQ45" s="1"/>
      <c r="AR45" s="1"/>
      <c r="AS45" s="1"/>
      <c r="AT45" s="459"/>
      <c r="AU45" s="459"/>
    </row>
    <row r="46" spans="1:54" ht="20.25" customHeight="1">
      <c r="A46" s="236"/>
      <c r="S46" s="206"/>
      <c r="T46" s="206"/>
      <c r="U46" s="206"/>
      <c r="V46" s="206"/>
      <c r="W46" s="206"/>
      <c r="X46" s="351"/>
      <c r="Z46" s="3"/>
      <c r="AA46" s="461"/>
      <c r="AB46" s="289"/>
      <c r="AC46" s="289"/>
      <c r="AD46" s="289"/>
      <c r="AE46" s="289"/>
      <c r="AF46" s="289"/>
      <c r="AG46" s="289"/>
      <c r="AH46" s="289"/>
      <c r="AI46" s="289"/>
      <c r="AJ46" s="289"/>
      <c r="AK46" s="289"/>
      <c r="AL46" s="289"/>
      <c r="AM46" s="289"/>
      <c r="AN46" s="289"/>
      <c r="AO46" s="289"/>
      <c r="AP46" s="289"/>
      <c r="AQ46" s="289"/>
      <c r="AR46" s="289"/>
      <c r="AS46" s="289"/>
      <c r="AT46" s="459"/>
      <c r="AU46" s="459"/>
    </row>
    <row r="47" spans="1:54" ht="20.25" customHeight="1">
      <c r="A47" s="236"/>
      <c r="B47" s="236"/>
      <c r="C47" s="236"/>
      <c r="D47" s="236"/>
      <c r="E47" s="236"/>
      <c r="F47" s="236"/>
      <c r="G47" s="236"/>
      <c r="H47" s="236"/>
      <c r="I47" s="236"/>
      <c r="J47" s="236"/>
      <c r="K47" s="236"/>
      <c r="L47" s="236"/>
      <c r="M47" s="236"/>
      <c r="N47" s="236"/>
      <c r="O47" s="236"/>
      <c r="P47" s="206"/>
      <c r="Q47" s="206"/>
      <c r="R47" s="206"/>
      <c r="S47" s="206"/>
      <c r="T47" s="206"/>
      <c r="U47" s="206"/>
      <c r="V47" s="206"/>
      <c r="W47" s="206"/>
      <c r="X47" s="351"/>
      <c r="Z47" s="143"/>
      <c r="AA47" s="143"/>
      <c r="AB47" s="143"/>
      <c r="AC47" s="143"/>
      <c r="AD47" s="143"/>
      <c r="AE47" s="143"/>
      <c r="AF47" s="143"/>
      <c r="AG47" s="143"/>
      <c r="AH47" s="143"/>
      <c r="AI47" s="143"/>
      <c r="AJ47" s="143"/>
      <c r="AK47" s="143"/>
      <c r="AL47" s="143"/>
      <c r="AM47" s="143"/>
      <c r="AN47" s="143"/>
      <c r="AO47" s="143"/>
      <c r="AP47" s="143"/>
      <c r="AQ47" s="143"/>
      <c r="AR47" s="143"/>
      <c r="AS47" s="143"/>
    </row>
    <row r="48" spans="1:54" ht="20.25" customHeight="1">
      <c r="A48" s="236"/>
      <c r="B48" s="236"/>
      <c r="C48" s="236"/>
      <c r="D48" s="236"/>
      <c r="E48" s="236"/>
      <c r="F48" s="236"/>
      <c r="G48" s="236"/>
      <c r="H48" s="236"/>
      <c r="I48" s="236"/>
      <c r="J48" s="236"/>
      <c r="K48" s="236"/>
      <c r="L48" s="236"/>
      <c r="M48" s="236"/>
      <c r="N48" s="236"/>
      <c r="O48" s="236"/>
      <c r="P48" s="207"/>
      <c r="Q48" s="207"/>
      <c r="R48" s="207"/>
      <c r="S48" s="207"/>
      <c r="T48" s="380"/>
      <c r="U48" s="380"/>
      <c r="V48" s="380"/>
      <c r="W48" s="206"/>
      <c r="X48" s="351"/>
      <c r="Z48" s="143"/>
      <c r="AA48" s="143"/>
      <c r="AB48" s="143"/>
      <c r="AC48" s="143"/>
      <c r="AD48" s="143"/>
      <c r="AE48" s="143"/>
      <c r="AF48" s="143"/>
      <c r="AG48" s="143"/>
      <c r="AH48" s="143"/>
      <c r="AI48" s="143"/>
      <c r="AJ48" s="143"/>
      <c r="AK48" s="143"/>
      <c r="AL48" s="143"/>
      <c r="AM48" s="143"/>
      <c r="AN48" s="143"/>
      <c r="AO48" s="143"/>
      <c r="AP48" s="143"/>
      <c r="AQ48" s="143"/>
      <c r="AR48" s="143"/>
      <c r="AS48" s="143"/>
    </row>
    <row r="49" spans="1:48" ht="20.25" customHeight="1">
      <c r="A49" s="236"/>
      <c r="B49" s="236"/>
      <c r="C49" s="236"/>
      <c r="D49" s="236"/>
      <c r="E49" s="236"/>
      <c r="F49" s="236"/>
      <c r="G49" s="236"/>
      <c r="H49" s="236"/>
      <c r="I49" s="236"/>
      <c r="J49" s="236"/>
      <c r="K49" s="236"/>
      <c r="L49" s="236"/>
      <c r="M49" s="236"/>
      <c r="N49" s="236"/>
      <c r="O49" s="236"/>
      <c r="P49" s="381"/>
      <c r="Q49" s="381"/>
      <c r="R49" s="381"/>
      <c r="S49" s="381"/>
      <c r="T49" s="206"/>
      <c r="U49" s="206"/>
      <c r="V49" s="206"/>
      <c r="W49" s="206"/>
      <c r="X49" s="351"/>
      <c r="Z49" s="143"/>
      <c r="AA49" s="143"/>
      <c r="AB49" s="143"/>
      <c r="AC49" s="143"/>
      <c r="AD49" s="143"/>
      <c r="AE49" s="143"/>
      <c r="AF49" s="143"/>
      <c r="AG49" s="143"/>
      <c r="AH49" s="143"/>
      <c r="AI49" s="143"/>
      <c r="AJ49" s="143"/>
      <c r="AK49" s="143"/>
      <c r="AL49" s="143"/>
      <c r="AM49" s="143"/>
      <c r="AN49" s="143"/>
      <c r="AO49" s="143"/>
      <c r="AP49" s="143"/>
      <c r="AQ49" s="143"/>
      <c r="AR49" s="143"/>
      <c r="AS49" s="143"/>
      <c r="AT49" s="459"/>
      <c r="AU49" s="459"/>
    </row>
    <row r="50" spans="1:48" ht="20.25" customHeight="1">
      <c r="A50" s="236"/>
      <c r="B50" s="207"/>
      <c r="C50" s="236"/>
      <c r="D50" s="236"/>
      <c r="E50" s="236"/>
      <c r="F50" s="236"/>
      <c r="G50" s="236"/>
      <c r="H50" s="236"/>
      <c r="I50" s="236"/>
      <c r="J50" s="236"/>
      <c r="K50" s="236"/>
      <c r="L50" s="236"/>
      <c r="M50" s="236"/>
      <c r="N50" s="236"/>
      <c r="O50" s="236"/>
      <c r="P50" s="236"/>
      <c r="Q50" s="236"/>
      <c r="R50" s="236"/>
      <c r="S50" s="236"/>
      <c r="T50" s="236"/>
      <c r="U50" s="236"/>
      <c r="V50" s="206"/>
      <c r="W50" s="206"/>
      <c r="X50" s="351"/>
      <c r="Z50" s="143"/>
      <c r="AA50" s="143"/>
      <c r="AB50" s="143"/>
      <c r="AC50" s="143"/>
      <c r="AD50" s="143"/>
      <c r="AE50" s="143"/>
      <c r="AF50" s="143"/>
      <c r="AG50" s="143"/>
      <c r="AH50" s="143"/>
      <c r="AI50" s="143"/>
      <c r="AJ50" s="143"/>
      <c r="AK50" s="143"/>
      <c r="AL50" s="143"/>
      <c r="AM50" s="143"/>
      <c r="AN50" s="143"/>
      <c r="AO50" s="143"/>
      <c r="AP50" s="143"/>
      <c r="AQ50" s="143"/>
      <c r="AR50" s="143"/>
      <c r="AS50" s="143"/>
      <c r="AT50" s="459"/>
      <c r="AU50" s="459"/>
    </row>
    <row r="51" spans="1:48" ht="20.25" customHeight="1">
      <c r="A51" s="236"/>
      <c r="B51" s="236"/>
      <c r="C51" s="236"/>
      <c r="D51" s="236"/>
      <c r="E51" s="236"/>
      <c r="F51" s="236"/>
      <c r="G51" s="236"/>
      <c r="H51" s="236"/>
      <c r="I51" s="236"/>
      <c r="J51" s="236"/>
      <c r="K51" s="236"/>
      <c r="L51" s="236"/>
      <c r="M51" s="236"/>
      <c r="N51" s="236"/>
      <c r="O51" s="236"/>
      <c r="P51" s="236"/>
      <c r="Q51" s="236"/>
      <c r="R51" s="236"/>
      <c r="S51" s="236"/>
      <c r="T51" s="236"/>
      <c r="U51" s="236"/>
      <c r="V51" s="206"/>
      <c r="W51" s="206"/>
      <c r="X51" s="351"/>
      <c r="Y51" s="386"/>
      <c r="Z51" s="386"/>
      <c r="AA51" s="462"/>
      <c r="AB51" s="462"/>
      <c r="AC51" s="462"/>
      <c r="AD51" s="462"/>
      <c r="AE51" s="462"/>
      <c r="AF51" s="462"/>
      <c r="AG51" s="462"/>
      <c r="AH51" s="462"/>
      <c r="AI51" s="462"/>
      <c r="AJ51" s="462"/>
      <c r="AK51" s="462"/>
      <c r="AL51" s="462"/>
      <c r="AM51" s="462"/>
      <c r="AN51" s="462"/>
      <c r="AO51" s="462"/>
      <c r="AP51" s="462"/>
      <c r="AQ51" s="462"/>
      <c r="AR51" s="462"/>
      <c r="AU51" s="463"/>
    </row>
    <row r="52" spans="1:48" ht="20.25" customHeight="1">
      <c r="A52" s="236"/>
      <c r="B52" s="236"/>
      <c r="C52" s="236"/>
      <c r="D52" s="236"/>
      <c r="E52" s="236"/>
      <c r="F52" s="236"/>
      <c r="G52" s="236"/>
      <c r="H52" s="236"/>
      <c r="I52" s="236"/>
      <c r="J52" s="236"/>
      <c r="K52" s="236"/>
      <c r="L52" s="236"/>
      <c r="M52" s="236"/>
      <c r="N52" s="236"/>
      <c r="O52" s="236"/>
      <c r="P52" s="236"/>
      <c r="Q52" s="236"/>
      <c r="R52" s="236"/>
      <c r="S52" s="236"/>
      <c r="T52" s="236"/>
      <c r="U52" s="236"/>
      <c r="V52" s="206"/>
      <c r="W52" s="206"/>
      <c r="X52" s="351"/>
    </row>
    <row r="53" spans="1:48" ht="20.25" customHeight="1">
      <c r="A53" s="236"/>
      <c r="B53" s="237"/>
      <c r="C53" s="236"/>
      <c r="D53" s="236"/>
      <c r="E53" s="236"/>
      <c r="F53" s="236"/>
      <c r="G53" s="236"/>
      <c r="H53" s="236"/>
      <c r="I53" s="236"/>
      <c r="J53" s="236"/>
      <c r="K53" s="236"/>
      <c r="L53" s="236"/>
      <c r="M53" s="236"/>
      <c r="N53" s="236"/>
      <c r="O53" s="236"/>
      <c r="P53" s="236"/>
      <c r="Q53" s="236"/>
      <c r="R53" s="236"/>
      <c r="S53" s="236"/>
      <c r="T53" s="236"/>
      <c r="U53" s="236"/>
      <c r="V53" s="206"/>
      <c r="W53" s="206"/>
      <c r="X53" s="351"/>
      <c r="AV53" s="369"/>
    </row>
    <row r="54" spans="1:48" ht="20.25" customHeight="1">
      <c r="A54" s="236"/>
      <c r="B54" s="206"/>
      <c r="C54" s="236"/>
      <c r="D54" s="236"/>
      <c r="E54" s="236"/>
      <c r="F54" s="238"/>
      <c r="G54" s="236"/>
      <c r="H54" s="236"/>
      <c r="I54" s="236"/>
      <c r="J54" s="236"/>
      <c r="K54" s="236"/>
      <c r="L54" s="236"/>
      <c r="M54" s="236"/>
      <c r="N54" s="236"/>
      <c r="O54" s="236"/>
      <c r="P54" s="236"/>
      <c r="Q54" s="236"/>
      <c r="R54" s="236"/>
      <c r="S54" s="236"/>
      <c r="T54" s="236"/>
      <c r="U54" s="236"/>
      <c r="V54" s="206"/>
      <c r="W54" s="206"/>
      <c r="X54" s="351"/>
    </row>
    <row r="55" spans="1:48" ht="20.25" customHeight="1">
      <c r="A55" s="236"/>
      <c r="B55" s="206"/>
      <c r="C55" s="206"/>
      <c r="D55" s="206"/>
      <c r="E55" s="206"/>
      <c r="F55" s="206"/>
      <c r="G55" s="206"/>
      <c r="H55" s="206"/>
      <c r="I55" s="206"/>
      <c r="J55" s="206"/>
      <c r="K55" s="206"/>
      <c r="L55" s="206"/>
      <c r="M55" s="206"/>
      <c r="N55" s="206"/>
      <c r="O55" s="206"/>
      <c r="P55" s="206"/>
      <c r="Q55" s="206"/>
      <c r="R55" s="206"/>
      <c r="S55" s="206"/>
      <c r="T55" s="206"/>
      <c r="U55" s="206"/>
      <c r="V55" s="206"/>
      <c r="W55" s="206"/>
      <c r="X55" s="351"/>
    </row>
    <row r="56" spans="1:48" ht="20.25" customHeight="1">
      <c r="A56" s="236"/>
      <c r="B56" s="206"/>
      <c r="C56" s="206"/>
      <c r="D56" s="206"/>
      <c r="E56" s="206"/>
      <c r="F56" s="206"/>
      <c r="G56" s="206"/>
      <c r="H56" s="206"/>
      <c r="I56" s="206"/>
      <c r="J56" s="206"/>
      <c r="K56" s="206"/>
      <c r="L56" s="206"/>
      <c r="M56" s="206"/>
      <c r="N56" s="206"/>
      <c r="O56" s="206"/>
      <c r="P56" s="206"/>
      <c r="Q56" s="206"/>
      <c r="R56" s="206"/>
      <c r="S56" s="206"/>
      <c r="T56" s="206"/>
      <c r="U56" s="206"/>
      <c r="V56" s="206"/>
      <c r="W56" s="206"/>
      <c r="X56" s="351"/>
    </row>
    <row r="57" spans="1:48" ht="20.25" customHeight="1">
      <c r="A57" s="236"/>
      <c r="B57" s="236"/>
      <c r="C57" s="207"/>
      <c r="D57" s="206"/>
      <c r="E57" s="206"/>
      <c r="F57" s="206"/>
      <c r="G57" s="206"/>
      <c r="H57" s="206"/>
      <c r="I57" s="206"/>
      <c r="J57" s="206"/>
      <c r="K57" s="206"/>
      <c r="L57" s="206"/>
      <c r="M57" s="206"/>
      <c r="N57" s="208"/>
      <c r="O57" s="206"/>
      <c r="P57" s="206"/>
      <c r="Q57" s="206"/>
      <c r="R57" s="206"/>
      <c r="S57" s="206"/>
      <c r="T57" s="206"/>
      <c r="U57" s="206"/>
      <c r="V57" s="206"/>
      <c r="W57" s="206"/>
      <c r="X57" s="351"/>
    </row>
    <row r="58" spans="1:48" ht="20.25" customHeight="1">
      <c r="A58" s="236"/>
      <c r="B58" s="206"/>
      <c r="C58" s="206"/>
      <c r="D58" s="206"/>
      <c r="E58" s="384"/>
      <c r="F58" s="384"/>
      <c r="G58" s="384"/>
      <c r="H58" s="384"/>
      <c r="I58" s="384"/>
      <c r="J58" s="384"/>
      <c r="K58" s="384"/>
      <c r="L58" s="384"/>
      <c r="M58" s="384"/>
      <c r="N58" s="384"/>
      <c r="O58" s="384"/>
      <c r="P58" s="236"/>
      <c r="Q58" s="236"/>
      <c r="R58" s="236"/>
      <c r="S58" s="236"/>
      <c r="T58" s="236"/>
      <c r="U58" s="236"/>
      <c r="V58" s="236"/>
      <c r="W58" s="206"/>
      <c r="X58" s="351"/>
    </row>
    <row r="59" spans="1:48" ht="20.25" customHeight="1">
      <c r="A59" s="236"/>
      <c r="B59" s="207"/>
      <c r="C59" s="207"/>
      <c r="D59" s="207"/>
      <c r="E59" s="207"/>
      <c r="F59" s="380"/>
      <c r="G59" s="207"/>
      <c r="H59" s="207"/>
      <c r="I59" s="207"/>
      <c r="J59" s="207"/>
      <c r="K59" s="207"/>
      <c r="L59" s="236"/>
      <c r="M59" s="380"/>
      <c r="N59" s="380"/>
      <c r="O59" s="380"/>
      <c r="P59" s="236"/>
      <c r="Q59" s="236"/>
      <c r="R59" s="236"/>
      <c r="S59" s="236"/>
      <c r="T59" s="236"/>
      <c r="U59" s="236"/>
      <c r="V59" s="236"/>
      <c r="W59" s="206"/>
      <c r="X59" s="351"/>
    </row>
    <row r="60" spans="1:48" ht="20.25" customHeight="1">
      <c r="A60" s="236"/>
      <c r="B60" s="380"/>
      <c r="C60" s="380"/>
      <c r="D60" s="380"/>
      <c r="E60" s="207"/>
      <c r="F60" s="207"/>
      <c r="G60" s="207"/>
      <c r="H60" s="207"/>
      <c r="I60" s="207"/>
      <c r="J60" s="207"/>
      <c r="K60" s="207"/>
      <c r="L60" s="207"/>
      <c r="M60" s="206"/>
      <c r="N60" s="206"/>
      <c r="O60" s="206"/>
      <c r="P60" s="236"/>
      <c r="Q60" s="236"/>
      <c r="R60" s="236"/>
      <c r="S60" s="236"/>
      <c r="T60" s="236"/>
      <c r="U60" s="236"/>
      <c r="V60" s="236"/>
      <c r="W60" s="206"/>
      <c r="X60" s="351"/>
      <c r="Y60" s="385"/>
      <c r="AV60" s="369"/>
    </row>
    <row r="61" spans="1:48" ht="20.25" customHeight="1">
      <c r="A61" s="236"/>
      <c r="B61" s="380"/>
      <c r="C61" s="380"/>
      <c r="D61" s="380"/>
      <c r="E61" s="207"/>
      <c r="F61" s="207"/>
      <c r="G61" s="207"/>
      <c r="H61" s="207"/>
      <c r="I61" s="207"/>
      <c r="J61" s="207"/>
      <c r="K61" s="207"/>
      <c r="L61" s="207"/>
      <c r="M61" s="206"/>
      <c r="N61" s="206"/>
      <c r="O61" s="206"/>
      <c r="P61" s="236"/>
      <c r="Q61" s="236"/>
      <c r="R61" s="236"/>
      <c r="S61" s="236"/>
      <c r="T61" s="236"/>
      <c r="U61" s="236"/>
      <c r="V61" s="236"/>
      <c r="W61" s="206"/>
      <c r="X61" s="351"/>
    </row>
    <row r="62" spans="1:48" ht="20.25" customHeight="1">
      <c r="A62" s="236"/>
      <c r="B62" s="380"/>
      <c r="C62" s="380"/>
      <c r="D62" s="380"/>
      <c r="E62" s="207"/>
      <c r="F62" s="207"/>
      <c r="G62" s="207"/>
      <c r="H62" s="207"/>
      <c r="I62" s="207"/>
      <c r="J62" s="207"/>
      <c r="K62" s="207"/>
      <c r="L62" s="207"/>
      <c r="M62" s="206"/>
      <c r="N62" s="206"/>
      <c r="O62" s="206"/>
      <c r="P62" s="236"/>
      <c r="Q62" s="236"/>
      <c r="R62" s="236"/>
      <c r="S62" s="236"/>
      <c r="T62" s="236"/>
      <c r="U62" s="236"/>
      <c r="V62" s="236"/>
      <c r="W62" s="206"/>
      <c r="X62" s="351"/>
    </row>
    <row r="63" spans="1:48" ht="20.25" customHeight="1">
      <c r="A63" s="236"/>
      <c r="B63" s="207"/>
      <c r="C63" s="236"/>
      <c r="D63" s="236"/>
      <c r="E63" s="236"/>
      <c r="F63" s="236"/>
      <c r="G63" s="236"/>
      <c r="H63" s="236"/>
      <c r="I63" s="236"/>
      <c r="J63" s="236"/>
      <c r="K63" s="236"/>
      <c r="L63" s="236"/>
      <c r="M63" s="236"/>
      <c r="N63" s="236"/>
      <c r="O63" s="236"/>
      <c r="P63" s="236"/>
      <c r="Q63" s="236"/>
      <c r="R63" s="236"/>
      <c r="S63" s="236"/>
      <c r="T63" s="236"/>
      <c r="U63" s="236"/>
      <c r="V63" s="206"/>
      <c r="W63" s="206"/>
      <c r="X63" s="351"/>
    </row>
    <row r="64" spans="1:48" ht="20.25" customHeight="1">
      <c r="A64" s="236"/>
      <c r="B64" s="236"/>
      <c r="C64" s="236"/>
      <c r="D64" s="236"/>
      <c r="E64" s="236"/>
      <c r="F64" s="236"/>
      <c r="G64" s="236"/>
      <c r="H64" s="236"/>
      <c r="I64" s="236"/>
      <c r="J64" s="236"/>
      <c r="K64" s="236"/>
      <c r="L64" s="236"/>
      <c r="M64" s="236"/>
      <c r="N64" s="236"/>
      <c r="O64" s="236"/>
      <c r="P64" s="236"/>
      <c r="Q64" s="236"/>
      <c r="R64" s="236"/>
      <c r="S64" s="236"/>
      <c r="T64" s="236"/>
      <c r="U64" s="236"/>
      <c r="V64" s="206"/>
      <c r="W64" s="206"/>
      <c r="X64" s="351"/>
    </row>
    <row r="65" spans="1:54" ht="20.25" customHeight="1">
      <c r="A65" s="236"/>
      <c r="B65" s="237"/>
      <c r="C65" s="236"/>
      <c r="D65" s="236"/>
      <c r="E65" s="236"/>
      <c r="F65" s="236"/>
      <c r="G65" s="236"/>
      <c r="H65" s="236"/>
      <c r="I65" s="236"/>
      <c r="J65" s="236"/>
      <c r="K65" s="236"/>
      <c r="L65" s="236"/>
      <c r="M65" s="236"/>
      <c r="N65" s="236"/>
      <c r="O65" s="236"/>
      <c r="P65" s="236"/>
      <c r="Q65" s="236"/>
      <c r="R65" s="236"/>
      <c r="S65" s="236"/>
      <c r="T65" s="236"/>
      <c r="U65" s="236"/>
      <c r="V65" s="206"/>
      <c r="W65" s="206"/>
      <c r="X65" s="351"/>
    </row>
    <row r="66" spans="1:54" ht="20.25" customHeight="1">
      <c r="A66" s="236"/>
      <c r="B66" s="206"/>
      <c r="C66" s="236"/>
      <c r="D66" s="236"/>
      <c r="E66" s="236"/>
      <c r="F66" s="238"/>
      <c r="G66" s="236"/>
      <c r="H66" s="236"/>
      <c r="I66" s="236"/>
      <c r="J66" s="236"/>
      <c r="K66" s="236"/>
      <c r="L66" s="236"/>
      <c r="M66" s="236"/>
      <c r="N66" s="236"/>
      <c r="O66" s="236"/>
      <c r="P66" s="236"/>
      <c r="Q66" s="236"/>
      <c r="R66" s="236"/>
      <c r="S66" s="236"/>
      <c r="T66" s="236"/>
      <c r="U66" s="236"/>
      <c r="V66" s="206"/>
      <c r="W66" s="206"/>
      <c r="X66" s="351"/>
      <c r="AV66" s="378"/>
      <c r="AW66" s="378"/>
      <c r="AX66" s="378"/>
      <c r="AY66" s="378"/>
      <c r="AZ66" s="378"/>
      <c r="BA66" s="378"/>
      <c r="BB66" s="378"/>
    </row>
    <row r="67" spans="1:54" ht="20.25" customHeight="1">
      <c r="A67" s="236"/>
      <c r="B67" s="206"/>
      <c r="C67" s="206"/>
      <c r="D67" s="206"/>
      <c r="E67" s="206"/>
      <c r="F67" s="206"/>
      <c r="G67" s="206"/>
      <c r="H67" s="206"/>
      <c r="I67" s="206"/>
      <c r="J67" s="206"/>
      <c r="K67" s="206"/>
      <c r="L67" s="206"/>
      <c r="M67" s="206"/>
      <c r="N67" s="206"/>
      <c r="O67" s="206"/>
      <c r="P67" s="206"/>
      <c r="Q67" s="206"/>
      <c r="R67" s="206"/>
      <c r="S67" s="206"/>
      <c r="T67" s="206"/>
      <c r="U67" s="206"/>
      <c r="V67" s="206"/>
      <c r="W67" s="206"/>
      <c r="X67" s="351"/>
      <c r="AV67" s="378"/>
      <c r="AW67" s="378"/>
      <c r="AX67" s="378"/>
      <c r="AY67" s="378"/>
      <c r="AZ67" s="378"/>
      <c r="BA67" s="378"/>
      <c r="BB67" s="378"/>
    </row>
    <row r="68" spans="1:54" ht="20.25" customHeight="1">
      <c r="A68" s="236"/>
      <c r="B68" s="206"/>
      <c r="C68" s="206"/>
      <c r="D68" s="206"/>
      <c r="E68" s="206"/>
      <c r="F68" s="206"/>
      <c r="G68" s="206"/>
      <c r="H68" s="206"/>
      <c r="I68" s="206"/>
      <c r="J68" s="206"/>
      <c r="K68" s="206"/>
      <c r="L68" s="206"/>
      <c r="M68" s="206"/>
      <c r="N68" s="206"/>
      <c r="O68" s="206"/>
      <c r="P68" s="206"/>
      <c r="Q68" s="206"/>
      <c r="R68" s="206"/>
      <c r="S68" s="206"/>
      <c r="T68" s="206"/>
      <c r="U68" s="206"/>
      <c r="V68" s="206"/>
      <c r="W68" s="206"/>
      <c r="X68" s="351"/>
      <c r="Y68" s="385"/>
      <c r="AV68" s="369"/>
    </row>
    <row r="69" spans="1:54" ht="20.25" customHeight="1">
      <c r="A69" s="236"/>
      <c r="B69" s="236"/>
      <c r="C69" s="236"/>
      <c r="D69" s="236"/>
      <c r="E69" s="236"/>
      <c r="F69" s="236"/>
      <c r="G69" s="236"/>
      <c r="H69" s="236"/>
      <c r="I69" s="236"/>
      <c r="J69" s="236"/>
      <c r="K69" s="236"/>
      <c r="L69" s="236"/>
      <c r="M69" s="236"/>
      <c r="N69" s="236"/>
      <c r="O69" s="236"/>
      <c r="P69" s="236"/>
      <c r="Q69" s="236"/>
      <c r="R69" s="236"/>
      <c r="S69" s="236"/>
      <c r="T69" s="236"/>
      <c r="U69" s="236"/>
      <c r="V69" s="206"/>
      <c r="W69" s="206"/>
      <c r="X69" s="351"/>
      <c r="Y69" s="386"/>
    </row>
    <row r="70" spans="1:54" ht="20.25" customHeight="1">
      <c r="A70" s="236"/>
      <c r="B70" s="206"/>
      <c r="C70" s="206"/>
      <c r="D70" s="206"/>
      <c r="E70" s="384"/>
      <c r="F70" s="384"/>
      <c r="G70" s="384"/>
      <c r="H70" s="384"/>
      <c r="I70" s="384"/>
      <c r="J70" s="384"/>
      <c r="K70" s="384"/>
      <c r="L70" s="384"/>
      <c r="M70" s="384"/>
      <c r="N70" s="384"/>
      <c r="O70" s="384"/>
      <c r="P70" s="206"/>
      <c r="Q70" s="206"/>
      <c r="R70" s="206"/>
      <c r="S70" s="206"/>
      <c r="T70" s="206"/>
      <c r="U70" s="206"/>
      <c r="V70" s="206"/>
      <c r="W70" s="206"/>
      <c r="X70" s="351"/>
    </row>
    <row r="71" spans="1:54" ht="20.25" customHeight="1">
      <c r="A71" s="236"/>
      <c r="B71" s="207"/>
      <c r="C71" s="207"/>
      <c r="D71" s="207"/>
      <c r="E71" s="207"/>
      <c r="F71" s="380"/>
      <c r="G71" s="207"/>
      <c r="H71" s="207"/>
      <c r="I71" s="207"/>
      <c r="J71" s="207"/>
      <c r="K71" s="207"/>
      <c r="L71" s="236"/>
      <c r="M71" s="380"/>
      <c r="N71" s="380"/>
      <c r="O71" s="380"/>
      <c r="P71" s="207"/>
      <c r="Q71" s="207"/>
      <c r="R71" s="207"/>
      <c r="S71" s="207"/>
      <c r="T71" s="380"/>
      <c r="U71" s="380"/>
      <c r="V71" s="380"/>
      <c r="W71" s="206"/>
      <c r="X71" s="351"/>
    </row>
    <row r="72" spans="1:54" ht="20.25" customHeight="1">
      <c r="A72" s="236"/>
      <c r="B72" s="380"/>
      <c r="C72" s="380"/>
      <c r="D72" s="380"/>
      <c r="E72" s="207"/>
      <c r="F72" s="207"/>
      <c r="G72" s="207"/>
      <c r="H72" s="207"/>
      <c r="I72" s="207"/>
      <c r="J72" s="207"/>
      <c r="K72" s="207"/>
      <c r="L72" s="207"/>
      <c r="M72" s="206"/>
      <c r="N72" s="206"/>
      <c r="O72" s="206"/>
      <c r="P72" s="381"/>
      <c r="Q72" s="381"/>
      <c r="R72" s="381"/>
      <c r="S72" s="381"/>
      <c r="T72" s="206"/>
      <c r="U72" s="206"/>
      <c r="V72" s="206"/>
      <c r="W72" s="206"/>
      <c r="X72" s="351"/>
    </row>
    <row r="73" spans="1:54" ht="20.25" customHeight="1">
      <c r="A73" s="236"/>
      <c r="B73" s="380"/>
      <c r="C73" s="380"/>
      <c r="D73" s="380"/>
      <c r="E73" s="207"/>
      <c r="F73" s="207"/>
      <c r="G73" s="207"/>
      <c r="H73" s="207"/>
      <c r="I73" s="207"/>
      <c r="J73" s="207"/>
      <c r="K73" s="207"/>
      <c r="L73" s="207"/>
      <c r="M73" s="206"/>
      <c r="N73" s="206"/>
      <c r="O73" s="206"/>
      <c r="P73" s="381"/>
      <c r="Q73" s="381"/>
      <c r="R73" s="381"/>
      <c r="S73" s="381"/>
      <c r="T73" s="206"/>
      <c r="U73" s="206"/>
      <c r="V73" s="206"/>
      <c r="W73" s="206"/>
      <c r="X73" s="351"/>
    </row>
    <row r="74" spans="1:54" ht="20.25" customHeight="1">
      <c r="A74" s="236"/>
      <c r="B74" s="380"/>
      <c r="C74" s="380"/>
      <c r="D74" s="380"/>
      <c r="E74" s="207"/>
      <c r="F74" s="207"/>
      <c r="G74" s="207"/>
      <c r="H74" s="207"/>
      <c r="I74" s="207"/>
      <c r="J74" s="207"/>
      <c r="K74" s="207"/>
      <c r="L74" s="207"/>
      <c r="M74" s="206"/>
      <c r="N74" s="206"/>
      <c r="O74" s="206"/>
      <c r="P74" s="381"/>
      <c r="Q74" s="381"/>
      <c r="R74" s="381"/>
      <c r="S74" s="381"/>
      <c r="T74" s="206"/>
      <c r="U74" s="206"/>
      <c r="V74" s="206"/>
      <c r="W74" s="206"/>
      <c r="X74" s="351"/>
    </row>
    <row r="75" spans="1:54" ht="20.25" customHeight="1">
      <c r="A75" s="236"/>
      <c r="B75" s="207"/>
      <c r="C75" s="236"/>
      <c r="D75" s="236"/>
      <c r="E75" s="236"/>
      <c r="F75" s="236"/>
      <c r="G75" s="236"/>
      <c r="H75" s="236"/>
      <c r="I75" s="236"/>
      <c r="J75" s="236"/>
      <c r="K75" s="236"/>
      <c r="L75" s="236"/>
      <c r="M75" s="236"/>
      <c r="N75" s="236"/>
      <c r="O75" s="236"/>
      <c r="P75" s="236"/>
      <c r="Q75" s="236"/>
      <c r="R75" s="236"/>
      <c r="S75" s="236"/>
      <c r="T75" s="236"/>
      <c r="U75" s="236"/>
      <c r="V75" s="206"/>
      <c r="W75" s="206"/>
      <c r="X75" s="351"/>
    </row>
    <row r="76" spans="1:54" ht="20.25" customHeight="1">
      <c r="A76" s="236"/>
      <c r="B76" s="236"/>
      <c r="C76" s="236"/>
      <c r="D76" s="236"/>
      <c r="E76" s="236"/>
      <c r="F76" s="236"/>
      <c r="G76" s="236"/>
      <c r="H76" s="236"/>
      <c r="I76" s="236"/>
      <c r="J76" s="236"/>
      <c r="K76" s="236"/>
      <c r="L76" s="236"/>
      <c r="M76" s="236"/>
      <c r="N76" s="236"/>
      <c r="O76" s="236"/>
      <c r="P76" s="236"/>
      <c r="Q76" s="236"/>
      <c r="R76" s="236"/>
      <c r="S76" s="236"/>
      <c r="T76" s="236"/>
      <c r="U76" s="236"/>
      <c r="V76" s="236"/>
      <c r="W76" s="384"/>
    </row>
  </sheetData>
  <sheetProtection algorithmName="SHA-512" hashValue="2c2ZRTbNerceiM+Y6ek7mOQTbquYGG2DFX0G+3WC8skzHdPQiNPIcgqRNHoMi/13VCG2iq7E+1je527mcEnwcQ==" saltValue="dPCg17dBr/78scFmgI1ysQ==" spinCount="100000" sheet="1" objects="1" scenarios="1" formatCells="0" formatColumns="0" formatRows="0"/>
  <mergeCells count="58">
    <mergeCell ref="Z15:AK15"/>
    <mergeCell ref="C10:V13"/>
    <mergeCell ref="B28:F28"/>
    <mergeCell ref="G21:O21"/>
    <mergeCell ref="P20:T20"/>
    <mergeCell ref="Z22:AK22"/>
    <mergeCell ref="L34:P34"/>
    <mergeCell ref="B34:F34"/>
    <mergeCell ref="G29:M29"/>
    <mergeCell ref="Z16:AE16"/>
    <mergeCell ref="AF16:AK16"/>
    <mergeCell ref="N29:R29"/>
    <mergeCell ref="AF23:AK23"/>
    <mergeCell ref="Z23:AE23"/>
    <mergeCell ref="P22:T22"/>
    <mergeCell ref="B26:R26"/>
    <mergeCell ref="G28:M28"/>
    <mergeCell ref="B21:F21"/>
    <mergeCell ref="N27:R27"/>
    <mergeCell ref="N28:R28"/>
    <mergeCell ref="P21:T21"/>
    <mergeCell ref="L35:P35"/>
    <mergeCell ref="N42:R42"/>
    <mergeCell ref="B41:M41"/>
    <mergeCell ref="L36:P36"/>
    <mergeCell ref="N41:R41"/>
    <mergeCell ref="B40:R40"/>
    <mergeCell ref="B44:M44"/>
    <mergeCell ref="N44:R44"/>
    <mergeCell ref="B42:M42"/>
    <mergeCell ref="B22:F22"/>
    <mergeCell ref="B27:F27"/>
    <mergeCell ref="B33:P33"/>
    <mergeCell ref="G34:K34"/>
    <mergeCell ref="B29:F29"/>
    <mergeCell ref="G22:O22"/>
    <mergeCell ref="G27:M27"/>
    <mergeCell ref="G35:K35"/>
    <mergeCell ref="G36:K36"/>
    <mergeCell ref="B43:M43"/>
    <mergeCell ref="N43:R43"/>
    <mergeCell ref="B35:F35"/>
    <mergeCell ref="B36:F36"/>
    <mergeCell ref="Z6:AE6"/>
    <mergeCell ref="Z5:AE5"/>
    <mergeCell ref="Z7:AS7"/>
    <mergeCell ref="Z8:AS9"/>
    <mergeCell ref="AP5:AS5"/>
    <mergeCell ref="AP6:AS6"/>
    <mergeCell ref="AF5:AJ5"/>
    <mergeCell ref="AF6:AJ6"/>
    <mergeCell ref="AK5:AO5"/>
    <mergeCell ref="AK6:AO6"/>
    <mergeCell ref="T1:W1"/>
    <mergeCell ref="B5:V8"/>
    <mergeCell ref="A3:V3"/>
    <mergeCell ref="G19:T19"/>
    <mergeCell ref="C15:V16"/>
  </mergeCells>
  <phoneticPr fontId="2"/>
  <conditionalFormatting sqref="G22">
    <cfRule type="expression" dxfId="9" priority="13" stopIfTrue="1">
      <formula>$B$22="－－－"</formula>
    </cfRule>
  </conditionalFormatting>
  <conditionalFormatting sqref="G28:M29">
    <cfRule type="expression" dxfId="8" priority="4" stopIfTrue="1">
      <formula>$B$28="－－－"</formula>
    </cfRule>
  </conditionalFormatting>
  <conditionalFormatting sqref="L35:L36">
    <cfRule type="expression" dxfId="7" priority="30" stopIfTrue="1">
      <formula>$L35="－－－"</formula>
    </cfRule>
  </conditionalFormatting>
  <conditionalFormatting sqref="L35:P35">
    <cfRule type="expression" dxfId="6" priority="8" stopIfTrue="1">
      <formula>$B$35="－－－"</formula>
    </cfRule>
  </conditionalFormatting>
  <conditionalFormatting sqref="L36:P36">
    <cfRule type="expression" dxfId="5" priority="7" stopIfTrue="1">
      <formula>$B$36="－－－"</formula>
    </cfRule>
  </conditionalFormatting>
  <conditionalFormatting sqref="M72:O72">
    <cfRule type="expression" dxfId="4" priority="17" stopIfTrue="1">
      <formula>$X$66=TRUE</formula>
    </cfRule>
  </conditionalFormatting>
  <conditionalFormatting sqref="M72:O74 M60:O62">
    <cfRule type="expression" dxfId="3" priority="24" stopIfTrue="1">
      <formula>$E60="－－－"</formula>
    </cfRule>
  </conditionalFormatting>
  <conditionalFormatting sqref="N42:N44">
    <cfRule type="expression" dxfId="2" priority="1" stopIfTrue="1">
      <formula>$G42="－－－"</formula>
    </cfRule>
  </conditionalFormatting>
  <conditionalFormatting sqref="P21:P22 N28:N29">
    <cfRule type="expression" dxfId="1" priority="29" stopIfTrue="1">
      <formula>$G21="－－－"</formula>
    </cfRule>
  </conditionalFormatting>
  <conditionalFormatting sqref="T49:V49 T72:V74">
    <cfRule type="expression" dxfId="0" priority="25" stopIfTrue="1">
      <formula>$P49="－－－"</formula>
    </cfRule>
  </conditionalFormatting>
  <dataValidations count="4">
    <dataValidation type="list" allowBlank="1" showInputMessage="1" showErrorMessage="1" sqref="T49 P21:P22 N28:N29 M72:M74 M60:M62 T72:T74 L35:L36 N42:N44" xr:uid="{00000000-0002-0000-0100-000000000000}">
      <formula1>国名称一覧</formula1>
    </dataValidation>
    <dataValidation type="list" allowBlank="1" showInputMessage="1" showErrorMessage="1" sqref="P49:S49 P72:S74" xr:uid="{00000000-0002-0000-0100-000001000000}">
      <formula1>BCD共通</formula1>
    </dataValidation>
    <dataValidation type="list" allowBlank="1" showInputMessage="1" showErrorMessage="1" sqref="B28:F29 B35:K36" xr:uid="{00000000-0002-0000-0100-000003000000}">
      <formula1>資産の保有者</formula1>
    </dataValidation>
    <dataValidation type="list" allowBlank="1" showInputMessage="1" showErrorMessage="1" sqref="G28:M29" xr:uid="{00000000-0002-0000-0100-000004000000}">
      <formula1>"’－－－,再投資先企業等の株式、出資持分,不動産、船舶等の固定資産,採掘権などの権益,その他"</formula1>
    </dataValidation>
  </dataValidations>
  <printOptions horizontalCentered="1"/>
  <pageMargins left="0.43307086614173229" right="0.23622047244094491" top="0.55118110236220474" bottom="0.55118110236220474" header="0.31496062992125984" footer="0.31496062992125984"/>
  <pageSetup paperSize="9" scale="85" fitToHeight="0" orientation="portrait" r:id="rId1"/>
  <headerFooter>
    <oddFooter>&amp;R&amp;9 2024年4月1日更新</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220" r:id="rId4" name="Group Box 740">
              <controlPr defaultSize="0" autoFill="0" autoPict="0">
                <anchor moveWithCells="1">
                  <from>
                    <xdr:col>15</xdr:col>
                    <xdr:colOff>0</xdr:colOff>
                    <xdr:row>36</xdr:row>
                    <xdr:rowOff>0</xdr:rowOff>
                  </from>
                  <to>
                    <xdr:col>18</xdr:col>
                    <xdr:colOff>38100</xdr:colOff>
                    <xdr:row>37</xdr:row>
                    <xdr:rowOff>161925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BD43"/>
  <sheetViews>
    <sheetView zoomScaleNormal="100" zoomScaleSheetLayoutView="87" workbookViewId="0"/>
  </sheetViews>
  <sheetFormatPr defaultColWidth="2.75" defaultRowHeight="18.75" customHeight="1"/>
  <cols>
    <col min="1" max="35" width="3.375" style="53" customWidth="1"/>
    <col min="36" max="56" width="5.125" style="53" customWidth="1"/>
    <col min="57" max="16384" width="2.75" style="53"/>
  </cols>
  <sheetData>
    <row r="1" spans="1:56" s="212" customFormat="1" ht="18.75" customHeight="1">
      <c r="A1" s="210" t="s">
        <v>626</v>
      </c>
      <c r="AC1" s="211" t="s">
        <v>1035</v>
      </c>
      <c r="AD1" s="1181" t="str">
        <f>+海投申込書!S4</f>
        <v>YYYY/MM/DD</v>
      </c>
      <c r="AE1" s="1181"/>
      <c r="AF1" s="1181"/>
      <c r="AG1" s="1181"/>
      <c r="AH1" s="1181"/>
      <c r="AJ1" s="218"/>
      <c r="AK1" s="218"/>
      <c r="AL1" s="218"/>
      <c r="AM1" s="218"/>
      <c r="AN1" s="218"/>
      <c r="AO1" s="218"/>
      <c r="AP1" s="218"/>
      <c r="AQ1" s="218"/>
      <c r="AR1" s="218"/>
      <c r="AS1" s="218"/>
      <c r="AT1" s="218"/>
      <c r="AU1" s="218"/>
      <c r="AV1" s="218"/>
      <c r="AW1" s="218"/>
      <c r="AX1" s="218"/>
      <c r="AY1" s="218"/>
      <c r="AZ1" s="218"/>
      <c r="BA1" s="218"/>
      <c r="BB1" s="218"/>
      <c r="BC1" s="218"/>
      <c r="BD1" s="218"/>
    </row>
    <row r="2" spans="1:56" s="212" customFormat="1" ht="18.75" customHeight="1">
      <c r="AJ2" s="218"/>
      <c r="AK2" s="218"/>
      <c r="AL2" s="217"/>
      <c r="AM2" s="217"/>
      <c r="AN2" s="217"/>
      <c r="AO2" s="217"/>
      <c r="AP2" s="217"/>
      <c r="AQ2" s="217"/>
      <c r="AR2" s="217"/>
      <c r="AS2" s="217"/>
      <c r="AT2" s="217"/>
      <c r="AU2" s="217"/>
      <c r="AV2" s="217"/>
      <c r="AW2" s="217"/>
      <c r="AX2" s="217"/>
      <c r="AY2" s="217"/>
      <c r="AZ2" s="217"/>
      <c r="BA2" s="217"/>
      <c r="BB2" s="217"/>
      <c r="BC2" s="217"/>
      <c r="BD2" s="217"/>
    </row>
    <row r="3" spans="1:56" s="212" customFormat="1" ht="18.75" customHeight="1">
      <c r="AI3" s="293"/>
      <c r="AJ3" s="291"/>
      <c r="AK3" s="217"/>
      <c r="AL3" s="217"/>
      <c r="AM3" s="217"/>
      <c r="AN3" s="217"/>
      <c r="AO3" s="217"/>
      <c r="AP3" s="217"/>
      <c r="AQ3" s="217"/>
      <c r="AR3" s="217"/>
      <c r="AS3" s="217"/>
      <c r="AT3" s="217"/>
      <c r="AU3" s="217"/>
      <c r="AV3" s="217"/>
      <c r="AW3" s="217"/>
      <c r="AX3" s="217"/>
      <c r="AY3" s="217"/>
      <c r="AZ3" s="217"/>
      <c r="BA3" s="217"/>
      <c r="BB3" s="217"/>
      <c r="BC3" s="217"/>
      <c r="BD3" s="217"/>
    </row>
    <row r="4" spans="1:56" s="212" customFormat="1" ht="18.75" customHeight="1">
      <c r="AJ4" s="218"/>
      <c r="AK4" s="217"/>
      <c r="AL4" s="217"/>
      <c r="AM4" s="217"/>
      <c r="AN4" s="217"/>
      <c r="AO4" s="217"/>
      <c r="AP4" s="217"/>
      <c r="AQ4" s="217"/>
      <c r="AR4" s="217"/>
      <c r="AS4" s="217"/>
      <c r="AT4" s="217"/>
      <c r="AU4" s="217"/>
      <c r="AV4" s="217"/>
      <c r="AW4" s="217"/>
      <c r="AX4" s="217"/>
      <c r="AY4" s="217"/>
      <c r="AZ4" s="217"/>
      <c r="BA4" s="217"/>
      <c r="BB4" s="217"/>
      <c r="BC4" s="217"/>
      <c r="BD4" s="217"/>
    </row>
    <row r="5" spans="1:56" s="212" customFormat="1" ht="18.75" customHeight="1">
      <c r="A5" s="1345" t="s">
        <v>628</v>
      </c>
      <c r="B5" s="1345"/>
      <c r="C5" s="1345"/>
      <c r="D5" s="1345"/>
      <c r="E5" s="1345"/>
      <c r="F5" s="1345"/>
      <c r="G5" s="1345"/>
      <c r="H5" s="1345"/>
      <c r="I5" s="1345"/>
      <c r="J5" s="1345"/>
      <c r="K5" s="1345"/>
      <c r="L5" s="1345"/>
      <c r="M5" s="1345"/>
      <c r="N5" s="1345"/>
      <c r="O5" s="1345"/>
      <c r="P5" s="1345"/>
      <c r="Q5" s="1345"/>
      <c r="R5" s="1345"/>
      <c r="S5" s="1345"/>
      <c r="T5" s="1345"/>
      <c r="U5" s="1345"/>
      <c r="V5" s="1345"/>
      <c r="W5" s="1345"/>
      <c r="X5" s="1345"/>
      <c r="Y5" s="1345"/>
      <c r="Z5" s="1345"/>
      <c r="AA5" s="1345"/>
      <c r="AB5" s="1345"/>
      <c r="AC5" s="1345"/>
      <c r="AD5" s="1345"/>
      <c r="AE5" s="1345"/>
      <c r="AF5" s="1345"/>
      <c r="AG5" s="1345"/>
      <c r="AH5" s="1345"/>
      <c r="AJ5" s="218"/>
      <c r="AK5" s="1343" t="s">
        <v>1223</v>
      </c>
      <c r="AL5" s="1343"/>
      <c r="AM5" s="1343"/>
      <c r="AN5" s="1343"/>
      <c r="AO5" s="1343"/>
      <c r="AP5" s="1343"/>
      <c r="AQ5" s="1343"/>
      <c r="AR5" s="1343"/>
      <c r="AS5" s="1343"/>
      <c r="AT5" s="1343"/>
      <c r="AU5" s="1343"/>
      <c r="AV5" s="1343"/>
      <c r="AW5" s="1343"/>
      <c r="AX5" s="1343"/>
      <c r="AY5" s="1343"/>
      <c r="AZ5" s="1343"/>
      <c r="BA5" s="1343"/>
      <c r="BB5" s="1343"/>
      <c r="BC5" s="1343"/>
      <c r="BD5" s="217"/>
    </row>
    <row r="6" spans="1:56" s="212" customFormat="1" ht="18.75" customHeight="1">
      <c r="A6" s="85"/>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J6" s="218"/>
      <c r="AK6" s="1343"/>
      <c r="AL6" s="1343"/>
      <c r="AM6" s="1343"/>
      <c r="AN6" s="1343"/>
      <c r="AO6" s="1343"/>
      <c r="AP6" s="1343"/>
      <c r="AQ6" s="1343"/>
      <c r="AR6" s="1343"/>
      <c r="AS6" s="1343"/>
      <c r="AT6" s="1343"/>
      <c r="AU6" s="1343"/>
      <c r="AV6" s="1343"/>
      <c r="AW6" s="1343"/>
      <c r="AX6" s="1343"/>
      <c r="AY6" s="1343"/>
      <c r="AZ6" s="1343"/>
      <c r="BA6" s="1343"/>
      <c r="BB6" s="1343"/>
      <c r="BC6" s="1343"/>
      <c r="BD6" s="217"/>
    </row>
    <row r="7" spans="1:56" s="212" customFormat="1" ht="18.75" customHeight="1">
      <c r="AJ7" s="218"/>
      <c r="AK7" s="1343"/>
      <c r="AL7" s="1343"/>
      <c r="AM7" s="1343"/>
      <c r="AN7" s="1343"/>
      <c r="AO7" s="1343"/>
      <c r="AP7" s="1343"/>
      <c r="AQ7" s="1343"/>
      <c r="AR7" s="1343"/>
      <c r="AS7" s="1343"/>
      <c r="AT7" s="1343"/>
      <c r="AU7" s="1343"/>
      <c r="AV7" s="1343"/>
      <c r="AW7" s="1343"/>
      <c r="AX7" s="1343"/>
      <c r="AY7" s="1343"/>
      <c r="AZ7" s="1343"/>
      <c r="BA7" s="1343"/>
      <c r="BB7" s="1343"/>
      <c r="BC7" s="1343"/>
      <c r="BD7" s="217"/>
    </row>
    <row r="8" spans="1:56" s="212" customFormat="1" ht="18.75" customHeight="1">
      <c r="A8" s="212" t="s">
        <v>634</v>
      </c>
      <c r="B8" s="214"/>
      <c r="C8" s="214"/>
      <c r="D8" s="214"/>
      <c r="E8" s="214"/>
      <c r="F8" s="214"/>
      <c r="G8" s="214"/>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87"/>
      <c r="AJ8" s="292"/>
      <c r="AK8" s="219"/>
      <c r="AL8" s="219"/>
      <c r="AM8" s="219"/>
      <c r="AN8" s="219"/>
      <c r="AO8" s="219"/>
      <c r="AP8" s="219"/>
      <c r="AQ8" s="219"/>
      <c r="AR8" s="219"/>
      <c r="AS8" s="219"/>
      <c r="AT8" s="219"/>
      <c r="AU8" s="219"/>
      <c r="AV8" s="219"/>
      <c r="AW8" s="219"/>
      <c r="AX8" s="219"/>
      <c r="AY8" s="219"/>
      <c r="AZ8" s="219"/>
      <c r="BA8" s="219"/>
      <c r="BB8" s="219"/>
      <c r="BC8" s="219"/>
      <c r="BD8" s="217"/>
    </row>
    <row r="9" spans="1:56" s="212" customFormat="1" ht="18.75" customHeight="1">
      <c r="A9" s="214"/>
      <c r="B9" s="214"/>
      <c r="C9" s="214"/>
      <c r="D9" s="214"/>
      <c r="E9" s="214"/>
      <c r="F9" s="214"/>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87"/>
      <c r="AJ9" s="292"/>
      <c r="AK9" s="219"/>
      <c r="AL9" s="219"/>
      <c r="AM9" s="219"/>
      <c r="AN9" s="219"/>
      <c r="AO9" s="219"/>
      <c r="AP9" s="219"/>
      <c r="AQ9" s="219"/>
      <c r="AR9" s="219"/>
      <c r="AS9" s="219"/>
      <c r="AT9" s="219"/>
      <c r="AU9" s="219"/>
      <c r="AV9" s="219"/>
      <c r="AW9" s="219"/>
      <c r="AX9" s="219"/>
      <c r="AY9" s="219"/>
      <c r="AZ9" s="219"/>
      <c r="BA9" s="219"/>
      <c r="BB9" s="219"/>
      <c r="BC9" s="219"/>
      <c r="BD9" s="217"/>
    </row>
    <row r="10" spans="1:56" s="212" customFormat="1" ht="18.75" customHeight="1">
      <c r="A10" s="214"/>
      <c r="B10" s="214"/>
      <c r="C10" s="214"/>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87"/>
      <c r="AJ10" s="292"/>
      <c r="AK10" s="219"/>
      <c r="AL10" s="219"/>
      <c r="AM10" s="219"/>
      <c r="AN10" s="219"/>
      <c r="AO10" s="219"/>
      <c r="AP10" s="219"/>
      <c r="AQ10" s="219"/>
      <c r="AR10" s="219"/>
      <c r="AS10" s="219"/>
      <c r="AT10" s="219"/>
      <c r="AU10" s="219"/>
      <c r="AV10" s="219"/>
      <c r="AW10" s="219"/>
      <c r="AX10" s="219"/>
      <c r="AY10" s="219"/>
      <c r="AZ10" s="219"/>
      <c r="BA10" s="219"/>
      <c r="BB10" s="219"/>
      <c r="BC10" s="219"/>
      <c r="BD10" s="217"/>
    </row>
    <row r="11" spans="1:56" s="212" customFormat="1" ht="18.75" customHeight="1">
      <c r="R11" s="212" t="s">
        <v>627</v>
      </c>
      <c r="AJ11" s="218"/>
      <c r="AK11" s="219"/>
      <c r="AL11" s="219"/>
      <c r="AM11" s="219"/>
      <c r="AN11" s="219"/>
      <c r="AO11" s="219"/>
      <c r="AP11" s="219"/>
      <c r="AQ11" s="219"/>
      <c r="AR11" s="219"/>
      <c r="AS11" s="219"/>
      <c r="AT11" s="219"/>
      <c r="AU11" s="219"/>
      <c r="AV11" s="219"/>
      <c r="AW11" s="219"/>
      <c r="AX11" s="219"/>
      <c r="AY11" s="219"/>
      <c r="AZ11" s="219"/>
      <c r="BA11" s="219"/>
      <c r="BB11" s="219"/>
      <c r="BC11" s="219"/>
      <c r="BD11" s="217"/>
    </row>
    <row r="12" spans="1:56" s="212" customFormat="1" ht="18.75" customHeight="1">
      <c r="AJ12" s="218"/>
      <c r="AK12" s="219"/>
      <c r="AL12" s="219"/>
      <c r="AM12" s="219"/>
      <c r="AN12" s="219"/>
      <c r="AO12" s="219"/>
      <c r="AP12" s="219"/>
      <c r="AQ12" s="219"/>
      <c r="AR12" s="219"/>
      <c r="AS12" s="219"/>
      <c r="AT12" s="219"/>
      <c r="AU12" s="219"/>
      <c r="AV12" s="219"/>
      <c r="AW12" s="219"/>
      <c r="AX12" s="219"/>
      <c r="AY12" s="219"/>
      <c r="AZ12" s="219"/>
      <c r="BA12" s="219"/>
      <c r="BB12" s="219"/>
      <c r="BC12" s="219"/>
      <c r="BD12" s="217"/>
    </row>
    <row r="13" spans="1:56" s="212" customFormat="1" ht="18.75" customHeight="1">
      <c r="A13" s="9" t="s">
        <v>1210</v>
      </c>
      <c r="AJ13" s="218"/>
      <c r="AK13" s="219"/>
      <c r="AL13" s="219"/>
      <c r="AM13" s="219"/>
      <c r="AN13" s="219"/>
      <c r="AO13" s="219"/>
      <c r="AP13" s="219"/>
      <c r="AQ13" s="219"/>
      <c r="AR13" s="219"/>
      <c r="AS13" s="219"/>
      <c r="AT13" s="219"/>
      <c r="AU13" s="219"/>
      <c r="AV13" s="219"/>
      <c r="AW13" s="219"/>
      <c r="AX13" s="219"/>
      <c r="AY13" s="219"/>
      <c r="AZ13" s="219"/>
      <c r="BA13" s="219"/>
      <c r="BB13" s="219"/>
      <c r="BC13" s="219"/>
      <c r="BD13" s="217"/>
    </row>
    <row r="14" spans="1:56" s="212" customFormat="1" ht="18.75" customHeight="1">
      <c r="AJ14" s="218"/>
      <c r="AK14" s="219"/>
      <c r="AL14" s="219"/>
      <c r="AM14" s="219"/>
      <c r="AN14" s="219"/>
      <c r="AO14" s="219"/>
      <c r="AP14" s="219"/>
      <c r="AQ14" s="219"/>
      <c r="AR14" s="219"/>
      <c r="AS14" s="219"/>
      <c r="AT14" s="219"/>
      <c r="AU14" s="219"/>
      <c r="AV14" s="219"/>
      <c r="AW14" s="219"/>
      <c r="AX14" s="219"/>
      <c r="AY14" s="219"/>
      <c r="AZ14" s="219"/>
      <c r="BA14" s="219"/>
      <c r="BB14" s="219"/>
      <c r="BC14" s="219"/>
      <c r="BD14" s="217"/>
    </row>
    <row r="15" spans="1:56" s="212" customFormat="1" ht="18.75" customHeight="1">
      <c r="A15" s="1346" t="s">
        <v>1206</v>
      </c>
      <c r="B15" s="1346"/>
      <c r="C15" s="1346"/>
      <c r="D15" s="1346"/>
      <c r="E15" s="1346"/>
      <c r="F15" s="1346"/>
      <c r="G15" s="1346"/>
      <c r="H15" s="1346"/>
      <c r="I15" s="1346"/>
      <c r="J15" s="1346"/>
      <c r="K15" s="1346"/>
      <c r="L15" s="1346"/>
      <c r="M15" s="1346"/>
      <c r="N15" s="1346"/>
      <c r="O15" s="1346"/>
      <c r="P15" s="1346"/>
      <c r="Q15" s="1346"/>
      <c r="R15" s="1346"/>
      <c r="S15" s="1346"/>
      <c r="T15" s="1346"/>
      <c r="U15" s="1346"/>
      <c r="V15" s="1346"/>
      <c r="W15" s="1346"/>
      <c r="X15" s="1346"/>
      <c r="Y15" s="1346"/>
      <c r="Z15" s="1346"/>
      <c r="AA15" s="1346"/>
      <c r="AB15" s="1346"/>
      <c r="AC15" s="1346"/>
      <c r="AD15" s="1346"/>
      <c r="AE15" s="1346"/>
      <c r="AF15" s="1346"/>
      <c r="AG15" s="1346"/>
      <c r="AH15" s="1346"/>
      <c r="AJ15" s="220" t="s">
        <v>1224</v>
      </c>
      <c r="AK15" s="220"/>
      <c r="AL15" s="219"/>
      <c r="AM15" s="219"/>
      <c r="AN15" s="219"/>
      <c r="AO15" s="219"/>
      <c r="AP15" s="219"/>
      <c r="AQ15" s="219"/>
      <c r="AR15" s="219"/>
      <c r="AS15" s="219"/>
      <c r="AT15" s="219"/>
      <c r="AU15" s="219"/>
      <c r="AV15" s="219"/>
      <c r="AW15" s="219"/>
      <c r="AX15" s="219"/>
      <c r="AY15" s="219"/>
      <c r="AZ15" s="219"/>
      <c r="BA15" s="219"/>
      <c r="BB15" s="219"/>
      <c r="BC15" s="219"/>
      <c r="BD15" s="217"/>
    </row>
    <row r="16" spans="1:56" s="212" customFormat="1" ht="18.75" customHeight="1">
      <c r="AJ16" s="218"/>
      <c r="AK16" s="1342" t="s">
        <v>1226</v>
      </c>
      <c r="AL16" s="1342"/>
      <c r="AM16" s="1342"/>
      <c r="AN16" s="1342"/>
      <c r="AO16" s="1342"/>
      <c r="AP16" s="1342"/>
      <c r="AQ16" s="1342"/>
      <c r="AR16" s="1342"/>
      <c r="AS16" s="1342"/>
      <c r="AT16" s="1342"/>
      <c r="AU16" s="1342"/>
      <c r="AV16" s="1342"/>
      <c r="AW16" s="1342"/>
      <c r="AX16" s="1342"/>
      <c r="AY16" s="1342"/>
      <c r="AZ16" s="1342"/>
      <c r="BA16" s="1342"/>
      <c r="BB16" s="1342"/>
      <c r="BC16" s="1342"/>
      <c r="BD16" s="217"/>
    </row>
    <row r="17" spans="1:56" s="212" customFormat="1" ht="18.75" customHeight="1">
      <c r="D17" s="1349" t="s">
        <v>1004</v>
      </c>
      <c r="E17" s="1349"/>
      <c r="F17" s="1349"/>
      <c r="G17" s="1349"/>
      <c r="H17" s="1349"/>
      <c r="I17" s="1349"/>
      <c r="J17" s="1349"/>
      <c r="K17" s="1349"/>
      <c r="L17" s="1349"/>
      <c r="M17" s="1349"/>
      <c r="N17" s="1349"/>
      <c r="O17" s="1349"/>
      <c r="P17" s="1349"/>
      <c r="Q17" s="1349"/>
      <c r="R17" s="1349"/>
      <c r="S17" s="1349"/>
      <c r="T17" s="1349"/>
      <c r="U17" s="1349"/>
      <c r="V17" s="1349"/>
      <c r="W17" s="1349"/>
      <c r="X17" s="1349"/>
      <c r="Y17" s="1349"/>
      <c r="Z17" s="1349"/>
      <c r="AA17" s="1349"/>
      <c r="AB17" s="1349"/>
      <c r="AC17" s="1349"/>
      <c r="AD17" s="1349"/>
      <c r="AE17" s="1349"/>
      <c r="AF17" s="1349"/>
      <c r="AG17" s="1349"/>
      <c r="AH17" s="1349"/>
      <c r="AJ17" s="218"/>
      <c r="AK17" s="1342"/>
      <c r="AL17" s="1342"/>
      <c r="AM17" s="1342"/>
      <c r="AN17" s="1342"/>
      <c r="AO17" s="1342"/>
      <c r="AP17" s="1342"/>
      <c r="AQ17" s="1342"/>
      <c r="AR17" s="1342"/>
      <c r="AS17" s="1342"/>
      <c r="AT17" s="1342"/>
      <c r="AU17" s="1342"/>
      <c r="AV17" s="1342"/>
      <c r="AW17" s="1342"/>
      <c r="AX17" s="1342"/>
      <c r="AY17" s="1342"/>
      <c r="AZ17" s="1342"/>
      <c r="BA17" s="1342"/>
      <c r="BB17" s="1342"/>
      <c r="BC17" s="1342"/>
      <c r="BD17" s="217"/>
    </row>
    <row r="18" spans="1:56" s="212" customFormat="1" ht="18.75" customHeight="1">
      <c r="D18" s="1349"/>
      <c r="E18" s="1349"/>
      <c r="F18" s="1349"/>
      <c r="G18" s="1349"/>
      <c r="H18" s="1349"/>
      <c r="I18" s="1349"/>
      <c r="J18" s="1349"/>
      <c r="K18" s="1349"/>
      <c r="L18" s="1349"/>
      <c r="M18" s="1349"/>
      <c r="N18" s="1349"/>
      <c r="O18" s="1349"/>
      <c r="P18" s="1349"/>
      <c r="Q18" s="1349"/>
      <c r="R18" s="1349"/>
      <c r="S18" s="1349"/>
      <c r="T18" s="1349"/>
      <c r="U18" s="1349"/>
      <c r="V18" s="1349"/>
      <c r="W18" s="1349"/>
      <c r="X18" s="1349"/>
      <c r="Y18" s="1349"/>
      <c r="Z18" s="1349"/>
      <c r="AA18" s="1349"/>
      <c r="AB18" s="1349"/>
      <c r="AC18" s="1349"/>
      <c r="AD18" s="1349"/>
      <c r="AE18" s="1349"/>
      <c r="AF18" s="1349"/>
      <c r="AG18" s="1349"/>
      <c r="AH18" s="1349"/>
      <c r="AJ18" s="218"/>
      <c r="AK18" s="1342"/>
      <c r="AL18" s="1342"/>
      <c r="AM18" s="1342"/>
      <c r="AN18" s="1342"/>
      <c r="AO18" s="1342"/>
      <c r="AP18" s="1342"/>
      <c r="AQ18" s="1342"/>
      <c r="AR18" s="1342"/>
      <c r="AS18" s="1342"/>
      <c r="AT18" s="1342"/>
      <c r="AU18" s="1342"/>
      <c r="AV18" s="1342"/>
      <c r="AW18" s="1342"/>
      <c r="AX18" s="1342"/>
      <c r="AY18" s="1342"/>
      <c r="AZ18" s="1342"/>
      <c r="BA18" s="1342"/>
      <c r="BB18" s="1342"/>
      <c r="BC18" s="1342"/>
      <c r="BD18" s="217"/>
    </row>
    <row r="19" spans="1:56" s="212" customFormat="1" ht="18.75" customHeight="1">
      <c r="D19" s="1349"/>
      <c r="E19" s="1349"/>
      <c r="F19" s="1349"/>
      <c r="G19" s="1349"/>
      <c r="H19" s="1349"/>
      <c r="I19" s="1349"/>
      <c r="J19" s="1349"/>
      <c r="K19" s="1349"/>
      <c r="L19" s="1349"/>
      <c r="M19" s="1349"/>
      <c r="N19" s="1349"/>
      <c r="O19" s="1349"/>
      <c r="P19" s="1349"/>
      <c r="Q19" s="1349"/>
      <c r="R19" s="1349"/>
      <c r="S19" s="1349"/>
      <c r="T19" s="1349"/>
      <c r="U19" s="1349"/>
      <c r="V19" s="1349"/>
      <c r="W19" s="1349"/>
      <c r="X19" s="1349"/>
      <c r="Y19" s="1349"/>
      <c r="Z19" s="1349"/>
      <c r="AA19" s="1349"/>
      <c r="AB19" s="1349"/>
      <c r="AC19" s="1349"/>
      <c r="AD19" s="1349"/>
      <c r="AE19" s="1349"/>
      <c r="AF19" s="1349"/>
      <c r="AG19" s="1349"/>
      <c r="AH19" s="1349"/>
      <c r="AJ19" s="218"/>
      <c r="AK19" s="1342"/>
      <c r="AL19" s="1342"/>
      <c r="AM19" s="1342"/>
      <c r="AN19" s="1342"/>
      <c r="AO19" s="1342"/>
      <c r="AP19" s="1342"/>
      <c r="AQ19" s="1342"/>
      <c r="AR19" s="1342"/>
      <c r="AS19" s="1342"/>
      <c r="AT19" s="1342"/>
      <c r="AU19" s="1342"/>
      <c r="AV19" s="1342"/>
      <c r="AW19" s="1342"/>
      <c r="AX19" s="1342"/>
      <c r="AY19" s="1342"/>
      <c r="AZ19" s="1342"/>
      <c r="BA19" s="1342"/>
      <c r="BB19" s="1342"/>
      <c r="BC19" s="1342"/>
      <c r="BD19" s="217"/>
    </row>
    <row r="20" spans="1:56" s="212" customFormat="1" ht="18.75" customHeight="1">
      <c r="AJ20" s="218"/>
      <c r="AK20" s="217"/>
      <c r="AL20" s="217"/>
      <c r="AM20" s="217"/>
      <c r="AN20" s="217"/>
      <c r="AO20" s="217"/>
      <c r="AP20" s="217"/>
      <c r="AQ20" s="217"/>
      <c r="AR20" s="217"/>
      <c r="AS20" s="217"/>
      <c r="AT20" s="217"/>
      <c r="AU20" s="217"/>
      <c r="AV20" s="217"/>
      <c r="AW20" s="217"/>
      <c r="AX20" s="217"/>
      <c r="AY20" s="217"/>
      <c r="AZ20" s="217"/>
      <c r="BA20" s="217"/>
      <c r="BB20" s="217"/>
      <c r="BC20" s="217"/>
      <c r="BD20" s="217"/>
    </row>
    <row r="21" spans="1:56" s="212" customFormat="1" ht="18.75" customHeight="1">
      <c r="D21" s="212" t="s">
        <v>1005</v>
      </c>
      <c r="AJ21" s="218"/>
      <c r="AK21" s="218"/>
      <c r="AL21" s="218"/>
      <c r="AM21" s="218"/>
      <c r="AN21" s="218"/>
      <c r="AO21" s="218"/>
      <c r="AP21" s="218"/>
      <c r="AQ21" s="218"/>
      <c r="AR21" s="218"/>
      <c r="AS21" s="218"/>
      <c r="AT21" s="218"/>
      <c r="AU21" s="218"/>
      <c r="AV21" s="218"/>
      <c r="AW21" s="218"/>
      <c r="AX21" s="218"/>
      <c r="AY21" s="218"/>
      <c r="AZ21" s="218"/>
      <c r="BA21" s="218"/>
      <c r="BB21" s="218"/>
      <c r="BC21" s="218"/>
      <c r="BD21" s="218"/>
    </row>
    <row r="22" spans="1:56" s="212" customFormat="1" ht="18.75" customHeight="1">
      <c r="D22" s="1344" t="s">
        <v>633</v>
      </c>
      <c r="E22" s="1344"/>
      <c r="F22" s="1344"/>
      <c r="G22" s="1344"/>
      <c r="H22" s="1344"/>
      <c r="I22" s="1344"/>
      <c r="J22" s="1344"/>
      <c r="K22" s="1344"/>
      <c r="L22" s="1344"/>
      <c r="M22" s="1344" t="s">
        <v>630</v>
      </c>
      <c r="N22" s="1344"/>
      <c r="O22" s="1344"/>
      <c r="P22" s="1344"/>
      <c r="Q22" s="1344"/>
      <c r="R22" s="1344"/>
      <c r="S22" s="1344" t="s">
        <v>631</v>
      </c>
      <c r="T22" s="1344"/>
      <c r="U22" s="1344"/>
      <c r="V22" s="1344"/>
      <c r="W22" s="1344"/>
      <c r="X22" s="1344"/>
      <c r="Y22" s="1344"/>
      <c r="Z22" s="1344"/>
      <c r="AA22" s="1344"/>
      <c r="AB22" s="1344"/>
      <c r="AC22" s="1344"/>
      <c r="AD22" s="1344"/>
      <c r="AE22" s="1344"/>
      <c r="AF22" s="1344"/>
      <c r="AG22" s="1344"/>
      <c r="AH22" s="1344"/>
      <c r="AJ22" s="218"/>
      <c r="AK22" s="218"/>
      <c r="AL22" s="218"/>
      <c r="AM22" s="218"/>
      <c r="AN22" s="218"/>
      <c r="AO22" s="218"/>
      <c r="AP22" s="218"/>
      <c r="AQ22" s="218"/>
      <c r="AR22" s="218"/>
      <c r="AS22" s="218"/>
      <c r="AT22" s="218"/>
      <c r="AU22" s="218"/>
      <c r="AV22" s="218"/>
      <c r="AW22" s="218"/>
      <c r="AX22" s="218"/>
      <c r="AY22" s="218"/>
      <c r="AZ22" s="218"/>
      <c r="BA22" s="218"/>
      <c r="BB22" s="218"/>
      <c r="BC22" s="218"/>
      <c r="BD22" s="218"/>
    </row>
    <row r="23" spans="1:56" s="212" customFormat="1" ht="18.75" customHeight="1">
      <c r="D23" s="1333"/>
      <c r="E23" s="1334"/>
      <c r="F23" s="1334"/>
      <c r="G23" s="1334"/>
      <c r="H23" s="1334"/>
      <c r="I23" s="1334"/>
      <c r="J23" s="1334"/>
      <c r="K23" s="1334"/>
      <c r="L23" s="1335"/>
      <c r="M23" s="1339" t="s">
        <v>632</v>
      </c>
      <c r="N23" s="1340"/>
      <c r="O23" s="1340"/>
      <c r="P23" s="1340"/>
      <c r="Q23" s="1340"/>
      <c r="R23" s="1341"/>
      <c r="S23" s="1336"/>
      <c r="T23" s="1337"/>
      <c r="U23" s="1337"/>
      <c r="V23" s="1337"/>
      <c r="W23" s="1337"/>
      <c r="X23" s="1337"/>
      <c r="Y23" s="1337"/>
      <c r="Z23" s="1337"/>
      <c r="AA23" s="1337"/>
      <c r="AB23" s="1337"/>
      <c r="AC23" s="1337"/>
      <c r="AD23" s="1337"/>
      <c r="AE23" s="1337"/>
      <c r="AF23" s="1337"/>
      <c r="AG23" s="1337"/>
      <c r="AH23" s="1338"/>
      <c r="AJ23" s="218"/>
      <c r="AK23" s="218"/>
      <c r="AL23" s="218"/>
      <c r="AM23" s="218"/>
      <c r="AN23" s="218"/>
      <c r="AO23" s="218"/>
      <c r="AP23" s="218"/>
      <c r="AQ23" s="218"/>
      <c r="AR23" s="218"/>
      <c r="AS23" s="218"/>
      <c r="AT23" s="218"/>
      <c r="AU23" s="218"/>
      <c r="AV23" s="218"/>
      <c r="AW23" s="218"/>
      <c r="AX23" s="218"/>
      <c r="AY23" s="218"/>
      <c r="AZ23" s="218"/>
      <c r="BA23" s="218"/>
      <c r="BB23" s="218"/>
      <c r="BC23" s="218"/>
      <c r="BD23" s="218"/>
    </row>
    <row r="24" spans="1:56" s="212" customFormat="1" ht="18.75" customHeight="1">
      <c r="D24" s="1347" t="s">
        <v>1207</v>
      </c>
      <c r="E24" s="1347"/>
      <c r="F24" s="1347"/>
      <c r="G24" s="1347"/>
      <c r="H24" s="1347"/>
      <c r="I24" s="1347"/>
      <c r="J24" s="1347"/>
      <c r="K24" s="1347"/>
      <c r="L24" s="1347"/>
      <c r="M24" s="1348"/>
      <c r="N24" s="1348"/>
      <c r="O24" s="1348"/>
      <c r="P24" s="1348"/>
      <c r="Q24" s="1348"/>
      <c r="R24" s="1348"/>
      <c r="S24" s="1348"/>
      <c r="T24" s="1348"/>
      <c r="U24" s="1348"/>
      <c r="V24" s="1348"/>
      <c r="W24" s="1348"/>
      <c r="X24" s="1348"/>
      <c r="Y24" s="1348"/>
      <c r="Z24" s="1348"/>
      <c r="AA24" s="1348"/>
      <c r="AB24" s="1348"/>
      <c r="AC24" s="1348"/>
      <c r="AD24" s="1348"/>
      <c r="AE24" s="1348"/>
      <c r="AF24" s="1348"/>
      <c r="AG24" s="1348"/>
      <c r="AH24" s="1348"/>
      <c r="AJ24" s="213"/>
      <c r="AK24" s="221"/>
      <c r="AL24" s="221"/>
      <c r="AM24" s="221"/>
      <c r="AN24" s="221"/>
      <c r="AO24" s="221"/>
      <c r="AP24" s="221"/>
      <c r="AQ24" s="221"/>
      <c r="AR24" s="221"/>
      <c r="AS24" s="221"/>
      <c r="AT24" s="221"/>
      <c r="AU24" s="221"/>
      <c r="AV24" s="221"/>
      <c r="AW24" s="221"/>
      <c r="AX24" s="221"/>
      <c r="AY24" s="221"/>
      <c r="AZ24" s="221"/>
      <c r="BA24" s="221"/>
      <c r="BB24" s="221"/>
      <c r="BC24" s="221"/>
      <c r="BD24" s="213"/>
    </row>
    <row r="25" spans="1:56" s="212" customFormat="1" ht="18.75" customHeight="1">
      <c r="D25" s="1347"/>
      <c r="E25" s="1347"/>
      <c r="F25" s="1347"/>
      <c r="G25" s="1347"/>
      <c r="H25" s="1347"/>
      <c r="I25" s="1347"/>
      <c r="J25" s="1347"/>
      <c r="K25" s="1347"/>
      <c r="L25" s="1347"/>
      <c r="M25" s="1348"/>
      <c r="N25" s="1348"/>
      <c r="O25" s="1348"/>
      <c r="P25" s="1348"/>
      <c r="Q25" s="1348"/>
      <c r="R25" s="1348"/>
      <c r="S25" s="1348"/>
      <c r="T25" s="1348"/>
      <c r="U25" s="1348"/>
      <c r="V25" s="1348"/>
      <c r="W25" s="1348"/>
      <c r="X25" s="1348"/>
      <c r="Y25" s="1348"/>
      <c r="Z25" s="1348"/>
      <c r="AA25" s="1348"/>
      <c r="AB25" s="1348"/>
      <c r="AC25" s="1348"/>
      <c r="AD25" s="1348"/>
      <c r="AE25" s="1348"/>
      <c r="AF25" s="1348"/>
      <c r="AG25" s="1348"/>
      <c r="AH25" s="1348"/>
      <c r="AJ25" s="213"/>
      <c r="AK25" s="221"/>
      <c r="AL25" s="221"/>
      <c r="AM25" s="221"/>
      <c r="AN25" s="221"/>
      <c r="AO25" s="221"/>
      <c r="AP25" s="221"/>
      <c r="AQ25" s="221"/>
      <c r="AR25" s="221"/>
      <c r="AS25" s="221"/>
      <c r="AT25" s="221"/>
      <c r="AU25" s="221"/>
      <c r="AV25" s="221"/>
      <c r="AW25" s="221"/>
      <c r="AX25" s="221"/>
      <c r="AY25" s="221"/>
      <c r="AZ25" s="221"/>
      <c r="BA25" s="221"/>
      <c r="BB25" s="221"/>
      <c r="BC25" s="221"/>
      <c r="BD25" s="213"/>
    </row>
    <row r="26" spans="1:56" s="212" customFormat="1" ht="18.75" customHeight="1">
      <c r="D26" s="87"/>
      <c r="E26" s="87"/>
      <c r="F26" s="87"/>
      <c r="G26" s="87"/>
      <c r="H26" s="87"/>
      <c r="I26" s="87"/>
      <c r="J26" s="87"/>
      <c r="K26" s="87"/>
      <c r="L26" s="87"/>
      <c r="M26" s="88"/>
      <c r="N26" s="88"/>
      <c r="O26" s="88"/>
      <c r="P26" s="88"/>
      <c r="Q26" s="88"/>
      <c r="R26" s="88"/>
      <c r="S26" s="296"/>
      <c r="T26" s="296"/>
      <c r="U26" s="296"/>
      <c r="V26" s="296"/>
      <c r="W26" s="296"/>
      <c r="X26" s="296"/>
      <c r="Y26" s="296"/>
      <c r="Z26" s="296"/>
      <c r="AA26" s="296"/>
      <c r="AB26" s="296"/>
      <c r="AC26" s="296"/>
      <c r="AD26" s="296"/>
      <c r="AE26" s="296"/>
      <c r="AF26" s="296"/>
      <c r="AG26" s="296"/>
      <c r="AH26" s="296"/>
      <c r="AJ26" s="213"/>
      <c r="AK26" s="221"/>
      <c r="AL26" s="221"/>
      <c r="AM26" s="221"/>
      <c r="AN26" s="221"/>
      <c r="AO26" s="221"/>
      <c r="AP26" s="221"/>
      <c r="AQ26" s="221"/>
      <c r="AR26" s="221"/>
      <c r="AS26" s="221"/>
      <c r="AT26" s="221"/>
      <c r="AU26" s="221"/>
      <c r="AV26" s="221"/>
      <c r="AW26" s="221"/>
      <c r="AX26" s="221"/>
      <c r="AY26" s="221"/>
      <c r="AZ26" s="221"/>
      <c r="BA26" s="221"/>
      <c r="BB26" s="221"/>
      <c r="BC26" s="221"/>
      <c r="BD26" s="213"/>
    </row>
    <row r="27" spans="1:56" s="212" customFormat="1" ht="18.75" customHeight="1">
      <c r="D27" s="212" t="s">
        <v>1006</v>
      </c>
      <c r="E27" s="214"/>
      <c r="F27" s="214"/>
      <c r="G27" s="214"/>
      <c r="H27" s="214"/>
      <c r="I27" s="214"/>
      <c r="J27" s="214"/>
      <c r="K27" s="214"/>
      <c r="L27" s="214"/>
      <c r="M27" s="214"/>
      <c r="N27" s="214"/>
      <c r="O27" s="214"/>
      <c r="P27" s="214"/>
      <c r="Q27" s="214"/>
      <c r="R27" s="214"/>
      <c r="S27" s="214"/>
      <c r="T27" s="214"/>
      <c r="U27" s="214"/>
      <c r="V27" s="214"/>
      <c r="W27" s="214"/>
      <c r="X27" s="214"/>
      <c r="Y27" s="214"/>
      <c r="Z27" s="214"/>
      <c r="AA27" s="214"/>
      <c r="AB27" s="214"/>
      <c r="AC27" s="214"/>
      <c r="AD27" s="214"/>
      <c r="AE27" s="214"/>
      <c r="AF27" s="214"/>
      <c r="AG27" s="214"/>
      <c r="AH27" s="214"/>
      <c r="AJ27" s="213"/>
      <c r="AK27" s="221"/>
      <c r="AL27" s="221"/>
      <c r="AM27" s="221"/>
      <c r="AN27" s="221"/>
      <c r="AO27" s="221"/>
      <c r="AP27" s="221"/>
      <c r="AQ27" s="221"/>
      <c r="AR27" s="221"/>
      <c r="AS27" s="221"/>
      <c r="AT27" s="221"/>
      <c r="AU27" s="221"/>
      <c r="AV27" s="221"/>
      <c r="AW27" s="221"/>
      <c r="AX27" s="221"/>
      <c r="AY27" s="221"/>
      <c r="AZ27" s="221"/>
      <c r="BA27" s="221"/>
      <c r="BB27" s="221"/>
      <c r="BC27" s="221"/>
      <c r="BD27" s="213"/>
    </row>
    <row r="28" spans="1:56" s="212" customFormat="1" ht="18.75" customHeight="1">
      <c r="D28" s="1344" t="s">
        <v>630</v>
      </c>
      <c r="E28" s="1344"/>
      <c r="F28" s="1344"/>
      <c r="G28" s="1344"/>
      <c r="H28" s="1344"/>
      <c r="I28" s="1344"/>
      <c r="J28" s="1344" t="s">
        <v>631</v>
      </c>
      <c r="K28" s="1344"/>
      <c r="L28" s="1344"/>
      <c r="M28" s="1344"/>
      <c r="N28" s="1344"/>
      <c r="O28" s="1344"/>
      <c r="P28" s="1344"/>
      <c r="Q28" s="1344"/>
      <c r="R28" s="1344"/>
      <c r="S28" s="1344"/>
      <c r="T28" s="1344"/>
      <c r="U28" s="1344"/>
      <c r="V28" s="1344"/>
      <c r="W28" s="1344"/>
      <c r="X28" s="1344"/>
      <c r="Y28" s="1344"/>
      <c r="Z28" s="1344" t="s">
        <v>636</v>
      </c>
      <c r="AA28" s="1344"/>
      <c r="AB28" s="1344"/>
      <c r="AC28" s="1344"/>
      <c r="AD28" s="1344"/>
      <c r="AE28" s="1344"/>
      <c r="AF28" s="1344"/>
      <c r="AG28" s="1344"/>
      <c r="AH28" s="1344"/>
      <c r="AJ28" s="213"/>
      <c r="AK28" s="216"/>
      <c r="AL28" s="216"/>
      <c r="AM28" s="216"/>
      <c r="AN28" s="216"/>
      <c r="AO28" s="216"/>
      <c r="AP28" s="216"/>
      <c r="AQ28" s="216"/>
      <c r="AR28" s="216"/>
      <c r="AS28" s="216"/>
      <c r="AT28" s="216"/>
      <c r="AU28" s="216"/>
      <c r="AV28" s="216"/>
      <c r="AW28" s="216"/>
      <c r="AX28" s="216"/>
      <c r="AY28" s="216"/>
      <c r="AZ28" s="216"/>
      <c r="BA28" s="216"/>
      <c r="BB28" s="216"/>
      <c r="BC28" s="216"/>
      <c r="BD28" s="213"/>
    </row>
    <row r="29" spans="1:56" s="212" customFormat="1" ht="18.75" customHeight="1">
      <c r="D29" s="1339" t="s">
        <v>632</v>
      </c>
      <c r="E29" s="1340"/>
      <c r="F29" s="1340"/>
      <c r="G29" s="1340"/>
      <c r="H29" s="1340"/>
      <c r="I29" s="1341"/>
      <c r="J29" s="1333"/>
      <c r="K29" s="1334"/>
      <c r="L29" s="1334"/>
      <c r="M29" s="1334"/>
      <c r="N29" s="1334"/>
      <c r="O29" s="1334"/>
      <c r="P29" s="1334"/>
      <c r="Q29" s="1334"/>
      <c r="R29" s="1334"/>
      <c r="S29" s="1334"/>
      <c r="T29" s="1334"/>
      <c r="U29" s="1334"/>
      <c r="V29" s="1334"/>
      <c r="W29" s="1334"/>
      <c r="X29" s="1334"/>
      <c r="Y29" s="1335"/>
      <c r="Z29" s="1336"/>
      <c r="AA29" s="1337"/>
      <c r="AB29" s="1337"/>
      <c r="AC29" s="1337"/>
      <c r="AD29" s="1337"/>
      <c r="AE29" s="1337"/>
      <c r="AF29" s="1337"/>
      <c r="AG29" s="1337"/>
      <c r="AH29" s="1338"/>
      <c r="AJ29" s="213"/>
      <c r="AK29" s="216"/>
      <c r="AL29" s="216"/>
      <c r="AM29" s="216"/>
      <c r="AN29" s="216"/>
      <c r="AO29" s="216"/>
      <c r="AP29" s="216"/>
      <c r="AQ29" s="216"/>
      <c r="AR29" s="216"/>
      <c r="AS29" s="216"/>
      <c r="AT29" s="216"/>
      <c r="AU29" s="216"/>
      <c r="AV29" s="216"/>
      <c r="AW29" s="216"/>
      <c r="AX29" s="216"/>
      <c r="AY29" s="216"/>
      <c r="AZ29" s="216"/>
      <c r="BA29" s="216"/>
      <c r="BB29" s="216"/>
      <c r="BC29" s="216"/>
      <c r="BD29" s="213"/>
    </row>
    <row r="30" spans="1:56" s="212" customFormat="1" ht="18.75" customHeight="1">
      <c r="AJ30" s="213"/>
      <c r="AK30" s="216"/>
      <c r="AL30" s="216"/>
      <c r="AM30" s="216"/>
      <c r="AN30" s="216"/>
      <c r="AO30" s="216"/>
      <c r="AP30" s="216"/>
      <c r="AQ30" s="216"/>
      <c r="AR30" s="216"/>
      <c r="AS30" s="216"/>
      <c r="AT30" s="216"/>
      <c r="AU30" s="216"/>
      <c r="AV30" s="216"/>
      <c r="AW30" s="216"/>
      <c r="AX30" s="216"/>
      <c r="AY30" s="216"/>
      <c r="AZ30" s="216"/>
      <c r="BA30" s="216"/>
      <c r="BB30" s="216"/>
      <c r="BC30" s="216"/>
      <c r="BD30" s="213"/>
    </row>
    <row r="31" spans="1:56" s="212" customFormat="1" ht="18.75" customHeight="1">
      <c r="AJ31" s="213"/>
      <c r="AK31" s="216"/>
      <c r="AL31" s="216"/>
      <c r="AM31" s="216"/>
      <c r="AN31" s="216"/>
      <c r="AO31" s="216"/>
      <c r="AP31" s="216"/>
      <c r="AQ31" s="216"/>
      <c r="AR31" s="216"/>
      <c r="AS31" s="216"/>
      <c r="AT31" s="216"/>
      <c r="AU31" s="216"/>
      <c r="AV31" s="216"/>
      <c r="AW31" s="216"/>
      <c r="AX31" s="216"/>
      <c r="AY31" s="216"/>
      <c r="AZ31" s="216"/>
      <c r="BA31" s="216"/>
      <c r="BB31" s="216"/>
      <c r="BC31" s="216"/>
      <c r="BD31" s="213"/>
    </row>
    <row r="32" spans="1:56" s="212" customFormat="1" ht="18.75" customHeight="1">
      <c r="A32" s="1346" t="s">
        <v>1208</v>
      </c>
      <c r="B32" s="1346"/>
      <c r="C32" s="1346"/>
      <c r="D32" s="1346"/>
      <c r="E32" s="1346"/>
      <c r="F32" s="1346"/>
      <c r="G32" s="1346"/>
      <c r="H32" s="1346"/>
      <c r="I32" s="1346"/>
      <c r="J32" s="1346"/>
      <c r="K32" s="1346"/>
      <c r="L32" s="1346"/>
      <c r="M32" s="1346"/>
      <c r="N32" s="1346"/>
      <c r="O32" s="1346"/>
      <c r="P32" s="1346"/>
      <c r="Q32" s="1346"/>
      <c r="R32" s="1346"/>
      <c r="S32" s="1346"/>
      <c r="T32" s="1346"/>
      <c r="U32" s="1346"/>
      <c r="V32" s="1346"/>
      <c r="W32" s="1346"/>
      <c r="X32" s="1346"/>
      <c r="Y32" s="1346"/>
      <c r="Z32" s="1346"/>
      <c r="AA32" s="1346"/>
      <c r="AB32" s="1346"/>
      <c r="AC32" s="1346"/>
      <c r="AD32" s="1346"/>
      <c r="AE32" s="1346"/>
      <c r="AF32" s="1346"/>
      <c r="AG32" s="1346"/>
      <c r="AH32" s="1346"/>
      <c r="AJ32" s="220" t="s">
        <v>1225</v>
      </c>
      <c r="AK32" s="216"/>
      <c r="AL32" s="216"/>
      <c r="AM32" s="216"/>
      <c r="AN32" s="216"/>
      <c r="AO32" s="216"/>
      <c r="AP32" s="216"/>
      <c r="AQ32" s="216"/>
      <c r="AR32" s="216"/>
      <c r="AS32" s="216"/>
      <c r="AT32" s="216"/>
      <c r="AU32" s="216"/>
      <c r="AV32" s="216"/>
      <c r="AW32" s="216"/>
      <c r="AX32" s="216"/>
      <c r="AY32" s="216"/>
      <c r="AZ32" s="216"/>
      <c r="BA32" s="216"/>
      <c r="BB32" s="216"/>
      <c r="BC32" s="216"/>
      <c r="BD32" s="213"/>
    </row>
    <row r="33" spans="1:56" s="212" customFormat="1" ht="18.75" customHeight="1">
      <c r="AJ33" s="213"/>
      <c r="AK33" s="1342" t="s">
        <v>1227</v>
      </c>
      <c r="AL33" s="1342"/>
      <c r="AM33" s="1342"/>
      <c r="AN33" s="1342"/>
      <c r="AO33" s="1342"/>
      <c r="AP33" s="1342"/>
      <c r="AQ33" s="1342"/>
      <c r="AR33" s="1342"/>
      <c r="AS33" s="1342"/>
      <c r="AT33" s="1342"/>
      <c r="AU33" s="1342"/>
      <c r="AV33" s="1342"/>
      <c r="AW33" s="1342"/>
      <c r="AX33" s="1342"/>
      <c r="AY33" s="1342"/>
      <c r="AZ33" s="1342"/>
      <c r="BA33" s="1342"/>
      <c r="BB33" s="1342"/>
      <c r="BC33" s="1342"/>
      <c r="BD33" s="213"/>
    </row>
    <row r="34" spans="1:56" s="212" customFormat="1" ht="18.75" customHeight="1">
      <c r="D34" s="1349" t="s">
        <v>1007</v>
      </c>
      <c r="E34" s="1349"/>
      <c r="F34" s="1349"/>
      <c r="G34" s="1349"/>
      <c r="H34" s="1349"/>
      <c r="I34" s="1349"/>
      <c r="J34" s="1349"/>
      <c r="K34" s="1349"/>
      <c r="L34" s="1349"/>
      <c r="M34" s="1349"/>
      <c r="N34" s="1349"/>
      <c r="O34" s="1349"/>
      <c r="P34" s="1349"/>
      <c r="Q34" s="1349"/>
      <c r="R34" s="1349"/>
      <c r="S34" s="1349"/>
      <c r="T34" s="1349"/>
      <c r="U34" s="1349"/>
      <c r="V34" s="1349"/>
      <c r="W34" s="1349"/>
      <c r="X34" s="1349"/>
      <c r="Y34" s="1349"/>
      <c r="Z34" s="1349"/>
      <c r="AA34" s="1349"/>
      <c r="AB34" s="1349"/>
      <c r="AC34" s="1349"/>
      <c r="AD34" s="1349"/>
      <c r="AE34" s="1349"/>
      <c r="AF34" s="1349"/>
      <c r="AG34" s="1349"/>
      <c r="AH34" s="1349"/>
      <c r="AJ34" s="213"/>
      <c r="AK34" s="1342"/>
      <c r="AL34" s="1342"/>
      <c r="AM34" s="1342"/>
      <c r="AN34" s="1342"/>
      <c r="AO34" s="1342"/>
      <c r="AP34" s="1342"/>
      <c r="AQ34" s="1342"/>
      <c r="AR34" s="1342"/>
      <c r="AS34" s="1342"/>
      <c r="AT34" s="1342"/>
      <c r="AU34" s="1342"/>
      <c r="AV34" s="1342"/>
      <c r="AW34" s="1342"/>
      <c r="AX34" s="1342"/>
      <c r="AY34" s="1342"/>
      <c r="AZ34" s="1342"/>
      <c r="BA34" s="1342"/>
      <c r="BB34" s="1342"/>
      <c r="BC34" s="1342"/>
      <c r="BD34" s="213"/>
    </row>
    <row r="35" spans="1:56" s="212" customFormat="1" ht="18.75" customHeight="1">
      <c r="D35" s="1349"/>
      <c r="E35" s="1349"/>
      <c r="F35" s="1349"/>
      <c r="G35" s="1349"/>
      <c r="H35" s="1349"/>
      <c r="I35" s="1349"/>
      <c r="J35" s="1349"/>
      <c r="K35" s="1349"/>
      <c r="L35" s="1349"/>
      <c r="M35" s="1349"/>
      <c r="N35" s="1349"/>
      <c r="O35" s="1349"/>
      <c r="P35" s="1349"/>
      <c r="Q35" s="1349"/>
      <c r="R35" s="1349"/>
      <c r="S35" s="1349"/>
      <c r="T35" s="1349"/>
      <c r="U35" s="1349"/>
      <c r="V35" s="1349"/>
      <c r="W35" s="1349"/>
      <c r="X35" s="1349"/>
      <c r="Y35" s="1349"/>
      <c r="Z35" s="1349"/>
      <c r="AA35" s="1349"/>
      <c r="AB35" s="1349"/>
      <c r="AC35" s="1349"/>
      <c r="AD35" s="1349"/>
      <c r="AE35" s="1349"/>
      <c r="AF35" s="1349"/>
      <c r="AG35" s="1349"/>
      <c r="AH35" s="1349"/>
      <c r="AJ35" s="213"/>
      <c r="AK35" s="1342"/>
      <c r="AL35" s="1342"/>
      <c r="AM35" s="1342"/>
      <c r="AN35" s="1342"/>
      <c r="AO35" s="1342"/>
      <c r="AP35" s="1342"/>
      <c r="AQ35" s="1342"/>
      <c r="AR35" s="1342"/>
      <c r="AS35" s="1342"/>
      <c r="AT35" s="1342"/>
      <c r="AU35" s="1342"/>
      <c r="AV35" s="1342"/>
      <c r="AW35" s="1342"/>
      <c r="AX35" s="1342"/>
      <c r="AY35" s="1342"/>
      <c r="AZ35" s="1342"/>
      <c r="BA35" s="1342"/>
      <c r="BB35" s="1342"/>
      <c r="BC35" s="1342"/>
      <c r="BD35" s="213"/>
    </row>
    <row r="36" spans="1:56" s="212" customFormat="1" ht="18.75" customHeight="1">
      <c r="AJ36" s="213"/>
      <c r="AK36" s="1342"/>
      <c r="AL36" s="1342"/>
      <c r="AM36" s="1342"/>
      <c r="AN36" s="1342"/>
      <c r="AO36" s="1342"/>
      <c r="AP36" s="1342"/>
      <c r="AQ36" s="1342"/>
      <c r="AR36" s="1342"/>
      <c r="AS36" s="1342"/>
      <c r="AT36" s="1342"/>
      <c r="AU36" s="1342"/>
      <c r="AV36" s="1342"/>
      <c r="AW36" s="1342"/>
      <c r="AX36" s="1342"/>
      <c r="AY36" s="1342"/>
      <c r="AZ36" s="1342"/>
      <c r="BA36" s="1342"/>
      <c r="BB36" s="1342"/>
      <c r="BC36" s="1342"/>
      <c r="BD36" s="213"/>
    </row>
    <row r="37" spans="1:56" s="212" customFormat="1" ht="18.75" customHeight="1">
      <c r="D37" s="212" t="s">
        <v>629</v>
      </c>
      <c r="AJ37" s="213"/>
      <c r="AK37" s="1342"/>
      <c r="AL37" s="1342"/>
      <c r="AM37" s="1342"/>
      <c r="AN37" s="1342"/>
      <c r="AO37" s="1342"/>
      <c r="AP37" s="1342"/>
      <c r="AQ37" s="1342"/>
      <c r="AR37" s="1342"/>
      <c r="AS37" s="1342"/>
      <c r="AT37" s="1342"/>
      <c r="AU37" s="1342"/>
      <c r="AV37" s="1342"/>
      <c r="AW37" s="1342"/>
      <c r="AX37" s="1342"/>
      <c r="AY37" s="1342"/>
      <c r="AZ37" s="1342"/>
      <c r="BA37" s="1342"/>
      <c r="BB37" s="1342"/>
      <c r="BC37" s="1342"/>
      <c r="BD37" s="213"/>
    </row>
    <row r="38" spans="1:56" s="212" customFormat="1" ht="18.75" customHeight="1">
      <c r="D38" s="1344" t="s">
        <v>633</v>
      </c>
      <c r="E38" s="1344"/>
      <c r="F38" s="1344"/>
      <c r="G38" s="1344"/>
      <c r="H38" s="1344"/>
      <c r="I38" s="1344"/>
      <c r="J38" s="1344"/>
      <c r="K38" s="1344"/>
      <c r="L38" s="1344"/>
      <c r="M38" s="1344" t="s">
        <v>1008</v>
      </c>
      <c r="N38" s="1344"/>
      <c r="O38" s="1344"/>
      <c r="P38" s="1344"/>
      <c r="Q38" s="1344"/>
      <c r="R38" s="1344"/>
      <c r="S38" s="1344" t="s">
        <v>1009</v>
      </c>
      <c r="T38" s="1344"/>
      <c r="U38" s="1344"/>
      <c r="V38" s="1344"/>
      <c r="W38" s="1344"/>
      <c r="X38" s="1344"/>
      <c r="Y38" s="1344"/>
      <c r="Z38" s="1344"/>
      <c r="AA38" s="1344"/>
      <c r="AB38" s="1344"/>
      <c r="AC38" s="1344"/>
      <c r="AD38" s="1344"/>
      <c r="AE38" s="1344"/>
      <c r="AF38" s="1344"/>
      <c r="AG38" s="1344"/>
      <c r="AH38" s="1344"/>
      <c r="AJ38" s="213"/>
      <c r="AK38" s="1342"/>
      <c r="AL38" s="1342"/>
      <c r="AM38" s="1342"/>
      <c r="AN38" s="1342"/>
      <c r="AO38" s="1342"/>
      <c r="AP38" s="1342"/>
      <c r="AQ38" s="1342"/>
      <c r="AR38" s="1342"/>
      <c r="AS38" s="1342"/>
      <c r="AT38" s="1342"/>
      <c r="AU38" s="1342"/>
      <c r="AV38" s="1342"/>
      <c r="AW38" s="1342"/>
      <c r="AX38" s="1342"/>
      <c r="AY38" s="1342"/>
      <c r="AZ38" s="1342"/>
      <c r="BA38" s="1342"/>
      <c r="BB38" s="1342"/>
      <c r="BC38" s="1342"/>
      <c r="BD38" s="213"/>
    </row>
    <row r="39" spans="1:56" s="212" customFormat="1" ht="18.75" customHeight="1">
      <c r="D39" s="1333"/>
      <c r="E39" s="1334"/>
      <c r="F39" s="1334"/>
      <c r="G39" s="1334"/>
      <c r="H39" s="1334"/>
      <c r="I39" s="1334"/>
      <c r="J39" s="1334"/>
      <c r="K39" s="1334"/>
      <c r="L39" s="1335"/>
      <c r="M39" s="1339" t="s">
        <v>1010</v>
      </c>
      <c r="N39" s="1340"/>
      <c r="O39" s="1340"/>
      <c r="P39" s="1340"/>
      <c r="Q39" s="1340"/>
      <c r="R39" s="1341"/>
      <c r="S39" s="1336"/>
      <c r="T39" s="1337"/>
      <c r="U39" s="1337"/>
      <c r="V39" s="1337"/>
      <c r="W39" s="1337"/>
      <c r="X39" s="1337"/>
      <c r="Y39" s="1337"/>
      <c r="Z39" s="1337"/>
      <c r="AA39" s="1337"/>
      <c r="AB39" s="1337"/>
      <c r="AC39" s="1337"/>
      <c r="AD39" s="1337"/>
      <c r="AE39" s="1337"/>
      <c r="AF39" s="1337"/>
      <c r="AG39" s="1337"/>
      <c r="AH39" s="1338"/>
      <c r="AJ39" s="213"/>
      <c r="AK39" s="1342"/>
      <c r="AL39" s="1342"/>
      <c r="AM39" s="1342"/>
      <c r="AN39" s="1342"/>
      <c r="AO39" s="1342"/>
      <c r="AP39" s="1342"/>
      <c r="AQ39" s="1342"/>
      <c r="AR39" s="1342"/>
      <c r="AS39" s="1342"/>
      <c r="AT39" s="1342"/>
      <c r="AU39" s="1342"/>
      <c r="AV39" s="1342"/>
      <c r="AW39" s="1342"/>
      <c r="AX39" s="1342"/>
      <c r="AY39" s="1342"/>
      <c r="AZ39" s="1342"/>
      <c r="BA39" s="1342"/>
      <c r="BB39" s="1342"/>
      <c r="BC39" s="1342"/>
      <c r="BD39" s="213"/>
    </row>
    <row r="40" spans="1:56" s="212" customFormat="1" ht="18.75" customHeight="1">
      <c r="D40" s="1347" t="s">
        <v>1011</v>
      </c>
      <c r="E40" s="1347"/>
      <c r="F40" s="1347"/>
      <c r="G40" s="1347"/>
      <c r="H40" s="1347"/>
      <c r="I40" s="1347"/>
      <c r="J40" s="1347"/>
      <c r="K40" s="1347"/>
      <c r="L40" s="1347"/>
      <c r="M40" s="1348"/>
      <c r="N40" s="1348"/>
      <c r="O40" s="1348"/>
      <c r="P40" s="1348"/>
      <c r="Q40" s="1348"/>
      <c r="R40" s="1348"/>
      <c r="S40" s="1348"/>
      <c r="T40" s="1348"/>
      <c r="U40" s="1348"/>
      <c r="V40" s="1348"/>
      <c r="W40" s="1348"/>
      <c r="X40" s="1348"/>
      <c r="Y40" s="1348"/>
      <c r="Z40" s="1348"/>
      <c r="AA40" s="1348"/>
      <c r="AB40" s="1348"/>
      <c r="AC40" s="1348"/>
      <c r="AD40" s="1348"/>
      <c r="AE40" s="1348"/>
      <c r="AF40" s="1348"/>
      <c r="AG40" s="1348"/>
      <c r="AH40" s="1348"/>
      <c r="AJ40" s="213"/>
      <c r="AK40" s="213"/>
      <c r="AL40" s="213"/>
      <c r="AM40" s="213"/>
      <c r="AN40" s="213"/>
      <c r="AO40" s="213"/>
      <c r="AP40" s="213"/>
      <c r="AQ40" s="213"/>
      <c r="AR40" s="213"/>
      <c r="AS40" s="213"/>
      <c r="AT40" s="213"/>
      <c r="AU40" s="213"/>
      <c r="AV40" s="213"/>
      <c r="AW40" s="213"/>
      <c r="AX40" s="213"/>
      <c r="AY40" s="213"/>
      <c r="AZ40" s="213"/>
      <c r="BA40" s="213"/>
      <c r="BB40" s="213"/>
      <c r="BC40" s="213"/>
      <c r="BD40" s="213"/>
    </row>
    <row r="41" spans="1:56" s="212" customFormat="1" ht="18.75" customHeight="1">
      <c r="D41" s="1347"/>
      <c r="E41" s="1347"/>
      <c r="F41" s="1347"/>
      <c r="G41" s="1347"/>
      <c r="H41" s="1347"/>
      <c r="I41" s="1347"/>
      <c r="J41" s="1347"/>
      <c r="K41" s="1347"/>
      <c r="L41" s="1347"/>
      <c r="M41" s="1348"/>
      <c r="N41" s="1348"/>
      <c r="O41" s="1348"/>
      <c r="P41" s="1348"/>
      <c r="Q41" s="1348"/>
      <c r="R41" s="1348"/>
      <c r="S41" s="1348"/>
      <c r="T41" s="1348"/>
      <c r="U41" s="1348"/>
      <c r="V41" s="1348"/>
      <c r="W41" s="1348"/>
      <c r="X41" s="1348"/>
      <c r="Y41" s="1348"/>
      <c r="Z41" s="1348"/>
      <c r="AA41" s="1348"/>
      <c r="AB41" s="1348"/>
      <c r="AC41" s="1348"/>
      <c r="AD41" s="1348"/>
      <c r="AE41" s="1348"/>
      <c r="AF41" s="1348"/>
      <c r="AG41" s="1348"/>
      <c r="AH41" s="1348"/>
      <c r="AJ41" s="213"/>
      <c r="AK41" s="213"/>
      <c r="AL41" s="213"/>
      <c r="AM41" s="213"/>
      <c r="AN41" s="213"/>
      <c r="AO41" s="213"/>
      <c r="AP41" s="213"/>
      <c r="AQ41" s="213"/>
      <c r="AR41" s="213"/>
      <c r="AS41" s="213"/>
      <c r="AT41" s="213"/>
      <c r="AU41" s="213"/>
      <c r="AV41" s="213"/>
      <c r="AW41" s="213"/>
      <c r="AX41" s="213"/>
      <c r="AY41" s="213"/>
      <c r="AZ41" s="213"/>
      <c r="BA41" s="213"/>
      <c r="BB41" s="213"/>
      <c r="BC41" s="213"/>
      <c r="BD41" s="213"/>
    </row>
    <row r="42" spans="1:56" s="212" customFormat="1" ht="18.75" customHeight="1">
      <c r="A42" s="10"/>
      <c r="B42" s="10"/>
      <c r="C42" s="10"/>
      <c r="D42" s="10"/>
      <c r="E42" s="10"/>
      <c r="F42" s="10"/>
      <c r="G42" s="10"/>
      <c r="H42" s="10"/>
      <c r="I42" s="10"/>
      <c r="J42" s="10"/>
      <c r="K42" s="10"/>
      <c r="L42" s="10"/>
      <c r="M42" s="10"/>
      <c r="N42" s="89"/>
      <c r="O42" s="89"/>
      <c r="P42" s="89"/>
      <c r="Q42" s="89"/>
      <c r="R42" s="89"/>
      <c r="S42" s="89"/>
      <c r="T42" s="89"/>
      <c r="U42" s="89"/>
      <c r="V42" s="89"/>
      <c r="W42" s="89"/>
      <c r="X42" s="89"/>
      <c r="Y42" s="89"/>
      <c r="Z42" s="89"/>
      <c r="AA42" s="89"/>
      <c r="AB42" s="89"/>
      <c r="AC42" s="89"/>
      <c r="AD42" s="89"/>
      <c r="AE42" s="89"/>
      <c r="AF42" s="89"/>
      <c r="AG42" s="89"/>
      <c r="AH42" s="89"/>
      <c r="AI42" s="10"/>
      <c r="AJ42" s="213"/>
      <c r="AK42" s="213"/>
      <c r="AL42" s="213"/>
      <c r="AM42" s="213"/>
      <c r="AN42" s="213"/>
      <c r="AO42" s="213"/>
      <c r="AP42" s="213"/>
      <c r="AQ42" s="213"/>
      <c r="AR42" s="213"/>
      <c r="AS42" s="213"/>
      <c r="AT42" s="213"/>
      <c r="AU42" s="213"/>
      <c r="AV42" s="213"/>
      <c r="AW42" s="213"/>
      <c r="AX42" s="213"/>
      <c r="AY42" s="213"/>
      <c r="AZ42" s="213"/>
      <c r="BA42" s="213"/>
      <c r="BB42" s="213"/>
      <c r="BC42" s="213"/>
      <c r="BD42" s="213"/>
    </row>
    <row r="43" spans="1:56" s="212" customFormat="1" ht="18.75" customHeight="1">
      <c r="AH43" s="293" t="s">
        <v>625</v>
      </c>
      <c r="AJ43" s="213"/>
      <c r="AK43" s="213"/>
      <c r="AL43" s="213"/>
      <c r="AM43" s="213"/>
      <c r="AN43" s="213"/>
      <c r="AO43" s="213"/>
      <c r="AP43" s="213"/>
      <c r="AQ43" s="213"/>
      <c r="AR43" s="213"/>
      <c r="AS43" s="213"/>
      <c r="AT43" s="213"/>
      <c r="AU43" s="213"/>
      <c r="AV43" s="213"/>
      <c r="AW43" s="213"/>
      <c r="AX43" s="213"/>
      <c r="AY43" s="213"/>
      <c r="AZ43" s="213"/>
      <c r="BA43" s="213"/>
      <c r="BB43" s="213"/>
      <c r="BC43" s="213"/>
      <c r="BD43" s="213"/>
    </row>
  </sheetData>
  <sheetProtection algorithmName="SHA-512" hashValue="P/51Qqyv7lKvfEZlqTVvumWli3HSWljF1csSZduB2vnHkc9W2eq6oOZqlcZkJS0s2AUvGC2ME6HdHvdm31EhkQ==" saltValue="gx8/1Qgd646Su3EiR5a7bg==" spinCount="100000" sheet="1" objects="1" scenarios="1" formatCells="0" formatColumns="0" formatRows="0"/>
  <mergeCells count="31">
    <mergeCell ref="AD1:AH1"/>
    <mergeCell ref="D17:AH19"/>
    <mergeCell ref="D22:L22"/>
    <mergeCell ref="J28:Y28"/>
    <mergeCell ref="M22:R22"/>
    <mergeCell ref="S22:AH22"/>
    <mergeCell ref="D23:L23"/>
    <mergeCell ref="M23:R23"/>
    <mergeCell ref="D28:I28"/>
    <mergeCell ref="M24:AH25"/>
    <mergeCell ref="D40:L41"/>
    <mergeCell ref="M40:AH41"/>
    <mergeCell ref="A32:AH32"/>
    <mergeCell ref="D34:AH35"/>
    <mergeCell ref="D38:L38"/>
    <mergeCell ref="S39:AH39"/>
    <mergeCell ref="D39:L39"/>
    <mergeCell ref="M39:R39"/>
    <mergeCell ref="M38:R38"/>
    <mergeCell ref="S38:AH38"/>
    <mergeCell ref="J29:Y29"/>
    <mergeCell ref="Z29:AH29"/>
    <mergeCell ref="D29:I29"/>
    <mergeCell ref="AK33:BC39"/>
    <mergeCell ref="AK5:BC7"/>
    <mergeCell ref="AK16:BC19"/>
    <mergeCell ref="Z28:AH28"/>
    <mergeCell ref="A5:AH5"/>
    <mergeCell ref="A15:AH15"/>
    <mergeCell ref="D24:L25"/>
    <mergeCell ref="S23:AH23"/>
  </mergeCells>
  <phoneticPr fontId="2"/>
  <printOptions horizontalCentered="1"/>
  <pageMargins left="0.43307086614173229" right="0.23622047244094491" top="0.55118110236220474" bottom="0.55118110236220474" header="0.31496062992125984" footer="0.31496062992125984"/>
  <pageSetup paperSize="9" scale="85" fitToHeight="0" orientation="portrait" r:id="rId1"/>
  <headerFooter>
    <oddFooter>&amp;R&amp;9 2024年4月1日更新</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1</xdr:col>
                    <xdr:colOff>180975</xdr:colOff>
                    <xdr:row>15</xdr:row>
                    <xdr:rowOff>133350</xdr:rowOff>
                  </from>
                  <to>
                    <xdr:col>3</xdr:col>
                    <xdr:colOff>28575</xdr:colOff>
                    <xdr:row>17</xdr:row>
                    <xdr:rowOff>38100</xdr:rowOff>
                  </to>
                </anchor>
              </controlPr>
            </control>
          </mc:Choice>
        </mc:AlternateContent>
        <mc:AlternateContent xmlns:mc="http://schemas.openxmlformats.org/markup-compatibility/2006">
          <mc:Choice Requires="x14">
            <control shapeId="34819" r:id="rId5" name="Check Box 3">
              <controlPr locked="0" defaultSize="0" autoFill="0" autoLine="0" autoPict="0" altText="申込人と同じ">
                <anchor moveWithCells="1">
                  <from>
                    <xdr:col>29</xdr:col>
                    <xdr:colOff>152400</xdr:colOff>
                    <xdr:row>27</xdr:row>
                    <xdr:rowOff>209550</xdr:rowOff>
                  </from>
                  <to>
                    <xdr:col>34</xdr:col>
                    <xdr:colOff>0</xdr:colOff>
                    <xdr:row>29</xdr:row>
                    <xdr:rowOff>9525</xdr:rowOff>
                  </to>
                </anchor>
              </controlPr>
            </control>
          </mc:Choice>
        </mc:AlternateContent>
        <mc:AlternateContent xmlns:mc="http://schemas.openxmlformats.org/markup-compatibility/2006">
          <mc:Choice Requires="x14">
            <control shapeId="34820" r:id="rId6" name="Check Box 4">
              <controlPr locked="0" defaultSize="0" autoFill="0" autoLine="0" autoPict="0" altText="申込人と同じ">
                <anchor moveWithCells="1">
                  <from>
                    <xdr:col>25</xdr:col>
                    <xdr:colOff>133350</xdr:colOff>
                    <xdr:row>27</xdr:row>
                    <xdr:rowOff>228600</xdr:rowOff>
                  </from>
                  <to>
                    <xdr:col>27</xdr:col>
                    <xdr:colOff>190500</xdr:colOff>
                    <xdr:row>28</xdr:row>
                    <xdr:rowOff>228600</xdr:rowOff>
                  </to>
                </anchor>
              </controlPr>
            </control>
          </mc:Choice>
        </mc:AlternateContent>
        <mc:AlternateContent xmlns:mc="http://schemas.openxmlformats.org/markup-compatibility/2006">
          <mc:Choice Requires="x14">
            <control shapeId="34821" r:id="rId7" name="Check Box 5">
              <controlPr defaultSize="0" autoFill="0" autoLine="0" autoPict="0">
                <anchor moveWithCells="1">
                  <from>
                    <xdr:col>1</xdr:col>
                    <xdr:colOff>180975</xdr:colOff>
                    <xdr:row>32</xdr:row>
                    <xdr:rowOff>161925</xdr:rowOff>
                  </from>
                  <to>
                    <xdr:col>3</xdr:col>
                    <xdr:colOff>28575</xdr:colOff>
                    <xdr:row>34</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pageSetUpPr fitToPage="1"/>
  </sheetPr>
  <dimension ref="A1:AM25"/>
  <sheetViews>
    <sheetView showGridLines="0" zoomScaleNormal="100" zoomScaleSheetLayoutView="100" workbookViewId="0"/>
  </sheetViews>
  <sheetFormatPr defaultColWidth="2.75" defaultRowHeight="18.75" customHeight="1"/>
  <cols>
    <col min="1" max="35" width="3.375" style="53" customWidth="1"/>
    <col min="36" max="16384" width="2.75" style="53"/>
  </cols>
  <sheetData>
    <row r="1" spans="1:39" s="212" customFormat="1" ht="18.75" customHeight="1">
      <c r="A1" s="210" t="s">
        <v>697</v>
      </c>
      <c r="AB1" s="211" t="s">
        <v>1035</v>
      </c>
      <c r="AC1" s="1181" t="str">
        <f>+海投申込書!S4</f>
        <v>YYYY/MM/DD</v>
      </c>
      <c r="AD1" s="1181"/>
      <c r="AE1" s="1181"/>
      <c r="AF1" s="1181"/>
      <c r="AG1" s="1181"/>
      <c r="AH1" s="1181"/>
    </row>
    <row r="2" spans="1:39" s="212" customFormat="1" ht="18.75" customHeight="1"/>
    <row r="3" spans="1:39" s="212" customFormat="1" ht="18.75" customHeight="1">
      <c r="Y3" s="1350"/>
      <c r="Z3" s="1350"/>
      <c r="AA3" s="1350"/>
      <c r="AB3" s="1350"/>
      <c r="AC3" s="1350"/>
      <c r="AD3" s="1350"/>
      <c r="AE3" s="1350"/>
      <c r="AF3" s="1350"/>
      <c r="AG3" s="1350"/>
      <c r="AH3" s="1350"/>
      <c r="AI3" s="293"/>
      <c r="AJ3" s="293"/>
      <c r="AK3" s="293"/>
      <c r="AL3" s="293"/>
      <c r="AM3" s="293"/>
    </row>
    <row r="4" spans="1:39" s="212" customFormat="1" ht="18.75" customHeight="1">
      <c r="A4" s="387"/>
      <c r="B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row>
    <row r="5" spans="1:39" s="212" customFormat="1" ht="18.75" customHeight="1">
      <c r="A5" s="1345" t="s">
        <v>730</v>
      </c>
      <c r="B5" s="1345"/>
      <c r="C5" s="1345"/>
      <c r="D5" s="1345"/>
      <c r="E5" s="1345"/>
      <c r="F5" s="1345"/>
      <c r="G5" s="1345"/>
      <c r="H5" s="1345"/>
      <c r="I5" s="1345"/>
      <c r="J5" s="1345"/>
      <c r="K5" s="1345"/>
      <c r="L5" s="1345"/>
      <c r="M5" s="1345"/>
      <c r="N5" s="1345"/>
      <c r="O5" s="1345"/>
      <c r="P5" s="1345"/>
      <c r="Q5" s="1345"/>
      <c r="R5" s="1345"/>
      <c r="S5" s="1345"/>
      <c r="T5" s="1345"/>
      <c r="U5" s="1345"/>
      <c r="V5" s="1345"/>
      <c r="W5" s="1345"/>
      <c r="X5" s="1345"/>
      <c r="Y5" s="1345"/>
      <c r="Z5" s="1345"/>
      <c r="AA5" s="1345"/>
      <c r="AB5" s="1345"/>
      <c r="AC5" s="1345"/>
      <c r="AD5" s="1345"/>
      <c r="AE5" s="1345"/>
      <c r="AF5" s="1345"/>
      <c r="AG5" s="1345"/>
      <c r="AH5" s="1345"/>
    </row>
    <row r="6" spans="1:39" s="212" customFormat="1" ht="18.75" customHeight="1">
      <c r="A6" s="85"/>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row>
    <row r="7" spans="1:39" s="212" customFormat="1" ht="18.75" customHeight="1"/>
    <row r="8" spans="1:39" s="212" customFormat="1" ht="18.75" customHeight="1">
      <c r="AI8" s="388"/>
      <c r="AJ8" s="388"/>
      <c r="AK8" s="388"/>
      <c r="AL8" s="388"/>
      <c r="AM8" s="388"/>
    </row>
    <row r="9" spans="1:39" s="212" customFormat="1" ht="18.75" customHeight="1">
      <c r="A9" s="1351" t="s">
        <v>622</v>
      </c>
      <c r="B9" s="1351"/>
      <c r="C9" s="1351"/>
      <c r="D9" s="1351"/>
      <c r="E9" s="1351"/>
      <c r="F9" s="1351"/>
      <c r="G9" s="1351"/>
      <c r="H9" s="1351"/>
      <c r="I9" s="1351"/>
      <c r="J9" s="1351"/>
      <c r="K9" s="1351"/>
      <c r="L9" s="1351"/>
      <c r="M9" s="1351"/>
      <c r="N9" s="1351"/>
      <c r="O9" s="1351"/>
      <c r="P9" s="1351"/>
      <c r="Q9" s="1351"/>
      <c r="R9" s="1351"/>
      <c r="S9" s="1351"/>
      <c r="T9" s="1351"/>
      <c r="U9" s="1351"/>
      <c r="V9" s="1351"/>
      <c r="W9" s="1351"/>
      <c r="X9" s="1351"/>
      <c r="Y9" s="1351"/>
      <c r="Z9" s="1351"/>
      <c r="AA9" s="1351"/>
      <c r="AB9" s="1351"/>
      <c r="AC9" s="1351"/>
      <c r="AD9" s="1351"/>
      <c r="AE9" s="1351"/>
      <c r="AF9" s="1351"/>
      <c r="AG9" s="1351"/>
      <c r="AH9" s="1351"/>
      <c r="AI9" s="87"/>
      <c r="AJ9" s="87"/>
      <c r="AK9" s="87"/>
      <c r="AL9" s="87"/>
      <c r="AM9" s="87"/>
    </row>
    <row r="10" spans="1:39" s="212" customFormat="1" ht="18.75" customHeight="1">
      <c r="A10" s="1351"/>
      <c r="B10" s="1351"/>
      <c r="C10" s="1351"/>
      <c r="D10" s="1351"/>
      <c r="E10" s="1351"/>
      <c r="F10" s="1351"/>
      <c r="G10" s="1351"/>
      <c r="H10" s="1351"/>
      <c r="I10" s="1351"/>
      <c r="J10" s="1351"/>
      <c r="K10" s="1351"/>
      <c r="L10" s="1351"/>
      <c r="M10" s="1351"/>
      <c r="N10" s="1351"/>
      <c r="O10" s="1351"/>
      <c r="P10" s="1351"/>
      <c r="Q10" s="1351"/>
      <c r="R10" s="1351"/>
      <c r="S10" s="1351"/>
      <c r="T10" s="1351"/>
      <c r="U10" s="1351"/>
      <c r="V10" s="1351"/>
      <c r="W10" s="1351"/>
      <c r="X10" s="1351"/>
      <c r="Y10" s="1351"/>
      <c r="Z10" s="1351"/>
      <c r="AA10" s="1351"/>
      <c r="AB10" s="1351"/>
      <c r="AC10" s="1351"/>
      <c r="AD10" s="1351"/>
      <c r="AE10" s="1351"/>
      <c r="AF10" s="1351"/>
      <c r="AG10" s="1351"/>
      <c r="AH10" s="1351"/>
      <c r="AI10" s="87"/>
      <c r="AJ10" s="87"/>
      <c r="AK10" s="87"/>
      <c r="AL10" s="87"/>
      <c r="AM10" s="87"/>
    </row>
    <row r="11" spans="1:39" s="212" customFormat="1" ht="18.75" customHeight="1">
      <c r="A11" s="1351"/>
      <c r="B11" s="1351"/>
      <c r="C11" s="1351"/>
      <c r="D11" s="1351"/>
      <c r="E11" s="1351"/>
      <c r="F11" s="1351"/>
      <c r="G11" s="1351"/>
      <c r="H11" s="1351"/>
      <c r="I11" s="1351"/>
      <c r="J11" s="1351"/>
      <c r="K11" s="1351"/>
      <c r="L11" s="1351"/>
      <c r="M11" s="1351"/>
      <c r="N11" s="1351"/>
      <c r="O11" s="1351"/>
      <c r="P11" s="1351"/>
      <c r="Q11" s="1351"/>
      <c r="R11" s="1351"/>
      <c r="S11" s="1351"/>
      <c r="T11" s="1351"/>
      <c r="U11" s="1351"/>
      <c r="V11" s="1351"/>
      <c r="W11" s="1351"/>
      <c r="X11" s="1351"/>
      <c r="Y11" s="1351"/>
      <c r="Z11" s="1351"/>
      <c r="AA11" s="1351"/>
      <c r="AB11" s="1351"/>
      <c r="AC11" s="1351"/>
      <c r="AD11" s="1351"/>
      <c r="AE11" s="1351"/>
      <c r="AF11" s="1351"/>
      <c r="AG11" s="1351"/>
      <c r="AH11" s="1351"/>
      <c r="AI11" s="87"/>
      <c r="AJ11" s="87"/>
      <c r="AK11" s="87"/>
      <c r="AL11" s="87"/>
      <c r="AM11" s="87"/>
    </row>
    <row r="12" spans="1:39" s="212" customFormat="1" ht="18.75" customHeight="1"/>
    <row r="13" spans="1:39" s="212" customFormat="1" ht="18.75" customHeight="1">
      <c r="A13" s="212" t="s">
        <v>1209</v>
      </c>
    </row>
    <row r="14" spans="1:39" s="212" customFormat="1" ht="18.75" customHeight="1"/>
    <row r="15" spans="1:39" s="212" customFormat="1" ht="18.75" customHeight="1">
      <c r="D15" s="1352" t="s">
        <v>623</v>
      </c>
      <c r="E15" s="1352"/>
      <c r="F15" s="1352"/>
      <c r="G15" s="1352"/>
      <c r="H15" s="1352"/>
      <c r="I15" s="1352"/>
      <c r="J15" s="1352"/>
      <c r="K15" s="1352"/>
      <c r="L15" s="1352"/>
      <c r="M15" s="1352"/>
      <c r="N15" s="1352"/>
      <c r="O15" s="1352"/>
      <c r="P15" s="1352"/>
      <c r="Q15" s="1352"/>
      <c r="R15" s="1352"/>
      <c r="S15" s="1352"/>
      <c r="T15" s="1352"/>
      <c r="U15" s="1352"/>
      <c r="V15" s="1352"/>
      <c r="W15" s="1352"/>
      <c r="X15" s="1352"/>
      <c r="Y15" s="1352"/>
      <c r="Z15" s="1352"/>
      <c r="AA15" s="1352"/>
      <c r="AB15" s="1352"/>
      <c r="AC15" s="1352"/>
      <c r="AD15" s="1352"/>
      <c r="AE15" s="1352"/>
      <c r="AF15" s="1352"/>
      <c r="AG15" s="1352"/>
      <c r="AH15" s="1352"/>
    </row>
    <row r="16" spans="1:39" s="212" customFormat="1" ht="18.75" customHeight="1">
      <c r="D16" s="1353"/>
      <c r="E16" s="1353"/>
      <c r="F16" s="1353"/>
      <c r="G16" s="1353"/>
      <c r="H16" s="1353"/>
      <c r="I16" s="1353"/>
      <c r="J16" s="1353"/>
      <c r="K16" s="1353"/>
      <c r="L16" s="1353"/>
      <c r="M16" s="1353"/>
      <c r="N16" s="1353"/>
      <c r="O16" s="1353"/>
      <c r="P16" s="1353"/>
      <c r="Q16" s="1353"/>
      <c r="R16" s="1353"/>
      <c r="S16" s="1353"/>
      <c r="T16" s="1353"/>
      <c r="U16" s="1353"/>
      <c r="V16" s="1353"/>
      <c r="W16" s="1353"/>
      <c r="X16" s="1353"/>
      <c r="Y16" s="1353"/>
      <c r="Z16" s="1353"/>
      <c r="AA16" s="1353"/>
      <c r="AB16" s="1353"/>
      <c r="AC16" s="1353"/>
      <c r="AD16" s="1353"/>
      <c r="AE16" s="1353"/>
      <c r="AF16" s="1353"/>
      <c r="AG16" s="1353"/>
      <c r="AH16" s="1353"/>
    </row>
    <row r="17" spans="4:34" s="212" customFormat="1" ht="18.75" customHeight="1"/>
    <row r="18" spans="4:34" s="212" customFormat="1" ht="18.75" customHeight="1">
      <c r="D18" s="212" t="s">
        <v>624</v>
      </c>
    </row>
    <row r="19" spans="4:34" s="212" customFormat="1" ht="18.75" customHeight="1">
      <c r="F19" s="1346"/>
      <c r="G19" s="1346"/>
      <c r="H19" s="1346"/>
      <c r="I19" s="1346"/>
      <c r="J19" s="1346"/>
      <c r="K19" s="1346"/>
      <c r="L19" s="1346"/>
      <c r="M19" s="1346"/>
      <c r="N19" s="1346"/>
      <c r="O19" s="1346"/>
      <c r="P19" s="1346"/>
      <c r="Q19" s="1346"/>
      <c r="R19" s="1346"/>
      <c r="S19" s="1346"/>
      <c r="T19" s="1346"/>
      <c r="U19" s="1346"/>
      <c r="V19" s="1346"/>
      <c r="W19" s="1346"/>
      <c r="X19" s="1346"/>
      <c r="Y19" s="1346"/>
      <c r="Z19" s="1346"/>
      <c r="AA19" s="1346"/>
      <c r="AB19" s="1346"/>
      <c r="AC19" s="1346"/>
      <c r="AD19" s="1346"/>
      <c r="AE19" s="1346"/>
      <c r="AF19" s="1346"/>
    </row>
    <row r="20" spans="4:34" s="212" customFormat="1" ht="18.75" customHeight="1">
      <c r="F20" s="1346"/>
      <c r="G20" s="1346"/>
      <c r="H20" s="1346"/>
      <c r="I20" s="1346"/>
      <c r="J20" s="1346"/>
      <c r="K20" s="1346"/>
      <c r="L20" s="1346"/>
      <c r="M20" s="1346"/>
      <c r="N20" s="1346"/>
      <c r="O20" s="1346"/>
      <c r="P20" s="1346"/>
      <c r="Q20" s="1346"/>
      <c r="R20" s="1346"/>
      <c r="S20" s="1346"/>
      <c r="T20" s="1346"/>
      <c r="U20" s="1346"/>
      <c r="V20" s="1346"/>
      <c r="W20" s="1346"/>
      <c r="X20" s="1346"/>
      <c r="Y20" s="1346"/>
      <c r="Z20" s="1346"/>
      <c r="AA20" s="1346"/>
      <c r="AB20" s="1346"/>
      <c r="AC20" s="1346"/>
      <c r="AD20" s="1346"/>
      <c r="AE20" s="1346"/>
      <c r="AF20" s="1346"/>
    </row>
    <row r="21" spans="4:34" s="212" customFormat="1" ht="18.75" customHeight="1">
      <c r="F21" s="1346"/>
      <c r="G21" s="1346"/>
      <c r="H21" s="1346"/>
      <c r="I21" s="1346"/>
      <c r="J21" s="1346"/>
      <c r="K21" s="1346"/>
      <c r="L21" s="1346"/>
      <c r="M21" s="1346"/>
      <c r="N21" s="1346"/>
      <c r="O21" s="1346"/>
      <c r="P21" s="1346"/>
      <c r="Q21" s="1346"/>
      <c r="R21" s="1346"/>
      <c r="S21" s="1346"/>
      <c r="T21" s="1346"/>
      <c r="U21" s="1346"/>
      <c r="V21" s="1346"/>
      <c r="W21" s="1346"/>
      <c r="X21" s="1346"/>
      <c r="Y21" s="1346"/>
      <c r="Z21" s="1346"/>
      <c r="AA21" s="1346"/>
      <c r="AB21" s="1346"/>
      <c r="AC21" s="1346"/>
      <c r="AD21" s="1346"/>
      <c r="AE21" s="1346"/>
      <c r="AF21" s="1346"/>
    </row>
    <row r="22" spans="4:34" s="212" customFormat="1" ht="18.75" customHeight="1">
      <c r="F22" s="1346"/>
      <c r="G22" s="1346"/>
      <c r="H22" s="1346"/>
      <c r="I22" s="1346"/>
      <c r="J22" s="1346"/>
      <c r="K22" s="1346"/>
      <c r="L22" s="1346"/>
      <c r="M22" s="1346"/>
      <c r="N22" s="1346"/>
      <c r="O22" s="1346"/>
      <c r="P22" s="1346"/>
      <c r="Q22" s="1346"/>
      <c r="R22" s="1346"/>
      <c r="S22" s="1346"/>
      <c r="T22" s="1346"/>
      <c r="U22" s="1346"/>
      <c r="V22" s="1346"/>
      <c r="W22" s="1346"/>
      <c r="X22" s="1346"/>
      <c r="Y22" s="1346"/>
      <c r="Z22" s="1346"/>
      <c r="AA22" s="1346"/>
      <c r="AB22" s="1346"/>
      <c r="AC22" s="1346"/>
      <c r="AD22" s="1346"/>
      <c r="AE22" s="1346"/>
      <c r="AF22" s="1346"/>
    </row>
    <row r="23" spans="4:34" s="212" customFormat="1" ht="18.75" customHeight="1">
      <c r="F23" s="1346"/>
      <c r="G23" s="1346"/>
      <c r="H23" s="1346"/>
      <c r="I23" s="1346"/>
      <c r="J23" s="1346"/>
      <c r="K23" s="1346"/>
      <c r="L23" s="1346"/>
      <c r="M23" s="1346"/>
      <c r="N23" s="1346"/>
      <c r="O23" s="1346"/>
      <c r="P23" s="1346"/>
      <c r="Q23" s="1346"/>
      <c r="R23" s="1346"/>
      <c r="S23" s="1346"/>
      <c r="T23" s="1346"/>
      <c r="U23" s="1346"/>
      <c r="V23" s="1346"/>
      <c r="W23" s="1346"/>
      <c r="X23" s="1346"/>
      <c r="Y23" s="1346"/>
      <c r="Z23" s="1346"/>
      <c r="AA23" s="1346"/>
      <c r="AB23" s="1346"/>
      <c r="AC23" s="1346"/>
      <c r="AD23" s="1346"/>
      <c r="AE23" s="1346"/>
      <c r="AF23" s="1346"/>
    </row>
    <row r="24" spans="4:34" s="212" customFormat="1" ht="18.75" customHeight="1"/>
    <row r="25" spans="4:34" s="212" customFormat="1" ht="18.75" customHeight="1">
      <c r="AH25" s="293" t="s">
        <v>625</v>
      </c>
    </row>
  </sheetData>
  <sheetProtection formatCells="0" formatColumns="0" formatRows="0"/>
  <mergeCells count="6">
    <mergeCell ref="AC1:AH1"/>
    <mergeCell ref="F19:AF23"/>
    <mergeCell ref="Y3:AH3"/>
    <mergeCell ref="A5:AH5"/>
    <mergeCell ref="A9:AH11"/>
    <mergeCell ref="D15:AH16"/>
  </mergeCells>
  <phoneticPr fontId="2"/>
  <printOptions horizontalCentered="1"/>
  <pageMargins left="0.43307086614173229" right="0.23622047244094491" top="0.55118110236220474" bottom="0.55118110236220474" header="0.31496062992125984" footer="0.31496062992125984"/>
  <pageSetup paperSize="9" scale="83" fitToHeight="0" orientation="portrait" r:id="rId1"/>
  <headerFooter>
    <oddFooter>&amp;R&amp;9 2024年4月1日更新</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142875</xdr:colOff>
                    <xdr:row>13</xdr:row>
                    <xdr:rowOff>228600</xdr:rowOff>
                  </from>
                  <to>
                    <xdr:col>2</xdr:col>
                    <xdr:colOff>200025</xdr:colOff>
                    <xdr:row>15</xdr:row>
                    <xdr:rowOff>57150</xdr:rowOff>
                  </to>
                </anchor>
              </controlPr>
            </control>
          </mc:Choice>
        </mc:AlternateContent>
        <mc:AlternateContent xmlns:mc="http://schemas.openxmlformats.org/markup-compatibility/2006">
          <mc:Choice Requires="x14">
            <control shapeId="78978" r:id="rId5" name="Check Box 1154">
              <controlPr defaultSize="0" autoFill="0" autoLine="0" autoPict="0">
                <anchor moveWithCells="1">
                  <from>
                    <xdr:col>1</xdr:col>
                    <xdr:colOff>142875</xdr:colOff>
                    <xdr:row>16</xdr:row>
                    <xdr:rowOff>190500</xdr:rowOff>
                  </from>
                  <to>
                    <xdr:col>2</xdr:col>
                    <xdr:colOff>200025</xdr:colOff>
                    <xdr:row>18</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C0C0"/>
    <pageSetUpPr fitToPage="1"/>
  </sheetPr>
  <dimension ref="A2:A270"/>
  <sheetViews>
    <sheetView topLeftCell="A243" workbookViewId="0">
      <selection activeCell="A243" sqref="A243"/>
    </sheetView>
  </sheetViews>
  <sheetFormatPr defaultRowHeight="13.5"/>
  <cols>
    <col min="1" max="1" width="46.5" style="501" bestFit="1" customWidth="1"/>
    <col min="2" max="16384" width="9" style="501"/>
  </cols>
  <sheetData>
    <row r="2" spans="1:1">
      <c r="A2" s="501" t="s">
        <v>736</v>
      </c>
    </row>
    <row r="3" spans="1:1">
      <c r="A3" s="501" t="s">
        <v>737</v>
      </c>
    </row>
    <row r="4" spans="1:1">
      <c r="A4" s="501" t="s">
        <v>738</v>
      </c>
    </row>
    <row r="5" spans="1:1">
      <c r="A5" s="501" t="s">
        <v>739</v>
      </c>
    </row>
    <row r="6" spans="1:1">
      <c r="A6" s="501" t="s">
        <v>740</v>
      </c>
    </row>
    <row r="7" spans="1:1">
      <c r="A7" s="501" t="s">
        <v>741</v>
      </c>
    </row>
    <row r="8" spans="1:1">
      <c r="A8" s="501" t="s">
        <v>742</v>
      </c>
    </row>
    <row r="9" spans="1:1">
      <c r="A9" s="501" t="s">
        <v>743</v>
      </c>
    </row>
    <row r="10" spans="1:1">
      <c r="A10" s="501" t="s">
        <v>744</v>
      </c>
    </row>
    <row r="11" spans="1:1">
      <c r="A11" s="501" t="s">
        <v>745</v>
      </c>
    </row>
    <row r="12" spans="1:1">
      <c r="A12" s="501" t="s">
        <v>746</v>
      </c>
    </row>
    <row r="13" spans="1:1">
      <c r="A13" s="501" t="s">
        <v>747</v>
      </c>
    </row>
    <row r="14" spans="1:1">
      <c r="A14" s="501" t="s">
        <v>748</v>
      </c>
    </row>
    <row r="15" spans="1:1">
      <c r="A15" s="501" t="s">
        <v>749</v>
      </c>
    </row>
    <row r="16" spans="1:1">
      <c r="A16" s="501" t="s">
        <v>750</v>
      </c>
    </row>
    <row r="17" spans="1:1">
      <c r="A17" s="501" t="s">
        <v>751</v>
      </c>
    </row>
    <row r="18" spans="1:1">
      <c r="A18" s="501" t="s">
        <v>752</v>
      </c>
    </row>
    <row r="19" spans="1:1">
      <c r="A19" s="501" t="s">
        <v>753</v>
      </c>
    </row>
    <row r="20" spans="1:1">
      <c r="A20" s="501" t="s">
        <v>754</v>
      </c>
    </row>
    <row r="21" spans="1:1">
      <c r="A21" s="501" t="s">
        <v>755</v>
      </c>
    </row>
    <row r="22" spans="1:1">
      <c r="A22" s="501" t="s">
        <v>756</v>
      </c>
    </row>
    <row r="23" spans="1:1">
      <c r="A23" s="501" t="s">
        <v>757</v>
      </c>
    </row>
    <row r="24" spans="1:1">
      <c r="A24" s="501" t="s">
        <v>758</v>
      </c>
    </row>
    <row r="25" spans="1:1">
      <c r="A25" s="501" t="s">
        <v>759</v>
      </c>
    </row>
    <row r="26" spans="1:1">
      <c r="A26" s="501" t="s">
        <v>760</v>
      </c>
    </row>
    <row r="27" spans="1:1">
      <c r="A27" s="501" t="s">
        <v>761</v>
      </c>
    </row>
    <row r="28" spans="1:1">
      <c r="A28" s="501" t="s">
        <v>762</v>
      </c>
    </row>
    <row r="29" spans="1:1">
      <c r="A29" s="501" t="s">
        <v>763</v>
      </c>
    </row>
    <row r="30" spans="1:1">
      <c r="A30" s="501" t="s">
        <v>764</v>
      </c>
    </row>
    <row r="31" spans="1:1">
      <c r="A31" s="501" t="s">
        <v>765</v>
      </c>
    </row>
    <row r="32" spans="1:1">
      <c r="A32" s="501" t="s">
        <v>766</v>
      </c>
    </row>
    <row r="33" spans="1:1">
      <c r="A33" s="501" t="s">
        <v>767</v>
      </c>
    </row>
    <row r="34" spans="1:1">
      <c r="A34" s="501" t="s">
        <v>768</v>
      </c>
    </row>
    <row r="35" spans="1:1">
      <c r="A35" s="501" t="s">
        <v>769</v>
      </c>
    </row>
    <row r="36" spans="1:1">
      <c r="A36" s="501" t="s">
        <v>770</v>
      </c>
    </row>
    <row r="37" spans="1:1">
      <c r="A37" s="501" t="s">
        <v>771</v>
      </c>
    </row>
    <row r="38" spans="1:1">
      <c r="A38" s="501" t="s">
        <v>772</v>
      </c>
    </row>
    <row r="39" spans="1:1">
      <c r="A39" s="501" t="s">
        <v>773</v>
      </c>
    </row>
    <row r="40" spans="1:1">
      <c r="A40" s="501" t="s">
        <v>774</v>
      </c>
    </row>
    <row r="41" spans="1:1">
      <c r="A41" s="501" t="s">
        <v>775</v>
      </c>
    </row>
    <row r="42" spans="1:1">
      <c r="A42" s="501" t="s">
        <v>776</v>
      </c>
    </row>
    <row r="43" spans="1:1">
      <c r="A43" s="501" t="s">
        <v>777</v>
      </c>
    </row>
    <row r="44" spans="1:1">
      <c r="A44" s="501" t="s">
        <v>778</v>
      </c>
    </row>
    <row r="45" spans="1:1">
      <c r="A45" s="501" t="s">
        <v>779</v>
      </c>
    </row>
    <row r="46" spans="1:1">
      <c r="A46" s="501" t="s">
        <v>780</v>
      </c>
    </row>
    <row r="47" spans="1:1">
      <c r="A47" s="501" t="s">
        <v>781</v>
      </c>
    </row>
    <row r="48" spans="1:1">
      <c r="A48" s="501" t="s">
        <v>782</v>
      </c>
    </row>
    <row r="49" spans="1:1">
      <c r="A49" s="501" t="s">
        <v>783</v>
      </c>
    </row>
    <row r="50" spans="1:1">
      <c r="A50" s="501" t="s">
        <v>784</v>
      </c>
    </row>
    <row r="51" spans="1:1">
      <c r="A51" s="501" t="s">
        <v>785</v>
      </c>
    </row>
    <row r="52" spans="1:1">
      <c r="A52" s="501" t="s">
        <v>786</v>
      </c>
    </row>
    <row r="53" spans="1:1">
      <c r="A53" s="501" t="s">
        <v>787</v>
      </c>
    </row>
    <row r="54" spans="1:1">
      <c r="A54" s="501" t="s">
        <v>788</v>
      </c>
    </row>
    <row r="55" spans="1:1">
      <c r="A55" s="501" t="s">
        <v>789</v>
      </c>
    </row>
    <row r="56" spans="1:1">
      <c r="A56" s="501" t="s">
        <v>790</v>
      </c>
    </row>
    <row r="57" spans="1:1">
      <c r="A57" s="501" t="s">
        <v>791</v>
      </c>
    </row>
    <row r="58" spans="1:1">
      <c r="A58" s="501" t="s">
        <v>792</v>
      </c>
    </row>
    <row r="59" spans="1:1">
      <c r="A59" s="501" t="s">
        <v>793</v>
      </c>
    </row>
    <row r="60" spans="1:1">
      <c r="A60" s="501" t="s">
        <v>794</v>
      </c>
    </row>
    <row r="61" spans="1:1">
      <c r="A61" s="501" t="s">
        <v>795</v>
      </c>
    </row>
    <row r="62" spans="1:1">
      <c r="A62" s="501" t="s">
        <v>796</v>
      </c>
    </row>
    <row r="63" spans="1:1">
      <c r="A63" s="501" t="s">
        <v>797</v>
      </c>
    </row>
    <row r="64" spans="1:1">
      <c r="A64" s="501" t="s">
        <v>798</v>
      </c>
    </row>
    <row r="65" spans="1:1">
      <c r="A65" s="501" t="s">
        <v>799</v>
      </c>
    </row>
    <row r="66" spans="1:1">
      <c r="A66" s="501" t="s">
        <v>800</v>
      </c>
    </row>
    <row r="67" spans="1:1">
      <c r="A67" s="501" t="s">
        <v>801</v>
      </c>
    </row>
    <row r="68" spans="1:1">
      <c r="A68" s="501" t="s">
        <v>802</v>
      </c>
    </row>
    <row r="69" spans="1:1">
      <c r="A69" s="501" t="s">
        <v>803</v>
      </c>
    </row>
    <row r="70" spans="1:1">
      <c r="A70" s="501" t="s">
        <v>804</v>
      </c>
    </row>
    <row r="71" spans="1:1">
      <c r="A71" s="501" t="s">
        <v>805</v>
      </c>
    </row>
    <row r="72" spans="1:1">
      <c r="A72" s="501" t="s">
        <v>806</v>
      </c>
    </row>
    <row r="73" spans="1:1">
      <c r="A73" s="501" t="s">
        <v>807</v>
      </c>
    </row>
    <row r="74" spans="1:1">
      <c r="A74" s="501" t="s">
        <v>808</v>
      </c>
    </row>
    <row r="75" spans="1:1">
      <c r="A75" s="501" t="s">
        <v>809</v>
      </c>
    </row>
    <row r="76" spans="1:1">
      <c r="A76" s="501" t="s">
        <v>810</v>
      </c>
    </row>
    <row r="77" spans="1:1">
      <c r="A77" s="501" t="s">
        <v>811</v>
      </c>
    </row>
    <row r="78" spans="1:1">
      <c r="A78" s="501" t="s">
        <v>812</v>
      </c>
    </row>
    <row r="79" spans="1:1">
      <c r="A79" s="501" t="s">
        <v>813</v>
      </c>
    </row>
    <row r="80" spans="1:1">
      <c r="A80" s="501" t="s">
        <v>814</v>
      </c>
    </row>
    <row r="81" spans="1:1">
      <c r="A81" s="501" t="s">
        <v>815</v>
      </c>
    </row>
    <row r="82" spans="1:1">
      <c r="A82" s="501" t="s">
        <v>816</v>
      </c>
    </row>
    <row r="83" spans="1:1">
      <c r="A83" s="501" t="s">
        <v>817</v>
      </c>
    </row>
    <row r="84" spans="1:1">
      <c r="A84" s="501" t="s">
        <v>818</v>
      </c>
    </row>
    <row r="85" spans="1:1">
      <c r="A85" s="501" t="s">
        <v>819</v>
      </c>
    </row>
    <row r="86" spans="1:1">
      <c r="A86" s="501" t="s">
        <v>820</v>
      </c>
    </row>
    <row r="87" spans="1:1">
      <c r="A87" s="501" t="s">
        <v>821</v>
      </c>
    </row>
    <row r="88" spans="1:1">
      <c r="A88" s="501" t="s">
        <v>822</v>
      </c>
    </row>
    <row r="89" spans="1:1">
      <c r="A89" s="501" t="s">
        <v>823</v>
      </c>
    </row>
    <row r="90" spans="1:1">
      <c r="A90" s="501" t="s">
        <v>824</v>
      </c>
    </row>
    <row r="91" spans="1:1">
      <c r="A91" s="501" t="s">
        <v>825</v>
      </c>
    </row>
    <row r="92" spans="1:1">
      <c r="A92" s="501" t="s">
        <v>826</v>
      </c>
    </row>
    <row r="93" spans="1:1">
      <c r="A93" s="501" t="s">
        <v>827</v>
      </c>
    </row>
    <row r="94" spans="1:1">
      <c r="A94" s="501" t="s">
        <v>828</v>
      </c>
    </row>
    <row r="95" spans="1:1">
      <c r="A95" s="501" t="s">
        <v>829</v>
      </c>
    </row>
    <row r="96" spans="1:1">
      <c r="A96" s="501" t="s">
        <v>830</v>
      </c>
    </row>
    <row r="97" spans="1:1">
      <c r="A97" s="501" t="s">
        <v>831</v>
      </c>
    </row>
    <row r="98" spans="1:1">
      <c r="A98" s="501" t="s">
        <v>832</v>
      </c>
    </row>
    <row r="99" spans="1:1">
      <c r="A99" s="501" t="s">
        <v>833</v>
      </c>
    </row>
    <row r="100" spans="1:1">
      <c r="A100" s="501" t="s">
        <v>834</v>
      </c>
    </row>
    <row r="101" spans="1:1">
      <c r="A101" s="501" t="s">
        <v>835</v>
      </c>
    </row>
    <row r="102" spans="1:1">
      <c r="A102" s="501" t="s">
        <v>836</v>
      </c>
    </row>
    <row r="103" spans="1:1">
      <c r="A103" s="501" t="s">
        <v>837</v>
      </c>
    </row>
    <row r="104" spans="1:1">
      <c r="A104" s="501" t="s">
        <v>838</v>
      </c>
    </row>
    <row r="105" spans="1:1">
      <c r="A105" s="501" t="s">
        <v>839</v>
      </c>
    </row>
    <row r="106" spans="1:1">
      <c r="A106" s="501" t="s">
        <v>840</v>
      </c>
    </row>
    <row r="107" spans="1:1">
      <c r="A107" s="501" t="s">
        <v>841</v>
      </c>
    </row>
    <row r="108" spans="1:1">
      <c r="A108" s="501" t="s">
        <v>842</v>
      </c>
    </row>
    <row r="109" spans="1:1">
      <c r="A109" s="501" t="s">
        <v>843</v>
      </c>
    </row>
    <row r="110" spans="1:1">
      <c r="A110" s="501" t="s">
        <v>844</v>
      </c>
    </row>
    <row r="111" spans="1:1">
      <c r="A111" s="501" t="s">
        <v>845</v>
      </c>
    </row>
    <row r="112" spans="1:1">
      <c r="A112" s="501" t="s">
        <v>846</v>
      </c>
    </row>
    <row r="113" spans="1:1">
      <c r="A113" s="501" t="s">
        <v>847</v>
      </c>
    </row>
    <row r="114" spans="1:1">
      <c r="A114" s="501" t="s">
        <v>848</v>
      </c>
    </row>
    <row r="115" spans="1:1">
      <c r="A115" s="501" t="s">
        <v>849</v>
      </c>
    </row>
    <row r="116" spans="1:1">
      <c r="A116" s="501" t="s">
        <v>850</v>
      </c>
    </row>
    <row r="117" spans="1:1">
      <c r="A117" s="501" t="s">
        <v>851</v>
      </c>
    </row>
    <row r="118" spans="1:1">
      <c r="A118" s="501" t="s">
        <v>852</v>
      </c>
    </row>
    <row r="119" spans="1:1">
      <c r="A119" s="501" t="s">
        <v>853</v>
      </c>
    </row>
    <row r="120" spans="1:1">
      <c r="A120" s="501" t="s">
        <v>854</v>
      </c>
    </row>
    <row r="121" spans="1:1">
      <c r="A121" s="501" t="s">
        <v>855</v>
      </c>
    </row>
    <row r="122" spans="1:1">
      <c r="A122" s="501" t="s">
        <v>856</v>
      </c>
    </row>
    <row r="123" spans="1:1">
      <c r="A123" s="501" t="s">
        <v>857</v>
      </c>
    </row>
    <row r="124" spans="1:1">
      <c r="A124" s="501" t="s">
        <v>858</v>
      </c>
    </row>
    <row r="125" spans="1:1">
      <c r="A125" s="501" t="s">
        <v>859</v>
      </c>
    </row>
    <row r="126" spans="1:1">
      <c r="A126" s="501" t="s">
        <v>860</v>
      </c>
    </row>
    <row r="127" spans="1:1">
      <c r="A127" s="501" t="s">
        <v>861</v>
      </c>
    </row>
    <row r="128" spans="1:1">
      <c r="A128" s="501" t="s">
        <v>862</v>
      </c>
    </row>
    <row r="129" spans="1:1">
      <c r="A129" s="501" t="s">
        <v>863</v>
      </c>
    </row>
    <row r="130" spans="1:1">
      <c r="A130" s="501" t="s">
        <v>864</v>
      </c>
    </row>
    <row r="131" spans="1:1">
      <c r="A131" s="501" t="s">
        <v>865</v>
      </c>
    </row>
    <row r="132" spans="1:1">
      <c r="A132" s="501" t="s">
        <v>866</v>
      </c>
    </row>
    <row r="133" spans="1:1">
      <c r="A133" s="501" t="s">
        <v>867</v>
      </c>
    </row>
    <row r="134" spans="1:1">
      <c r="A134" s="501" t="s">
        <v>868</v>
      </c>
    </row>
    <row r="135" spans="1:1">
      <c r="A135" s="501" t="s">
        <v>869</v>
      </c>
    </row>
    <row r="136" spans="1:1">
      <c r="A136" s="501" t="s">
        <v>870</v>
      </c>
    </row>
    <row r="137" spans="1:1">
      <c r="A137" s="501" t="s">
        <v>871</v>
      </c>
    </row>
    <row r="138" spans="1:1">
      <c r="A138" s="501" t="s">
        <v>872</v>
      </c>
    </row>
    <row r="139" spans="1:1">
      <c r="A139" s="501" t="s">
        <v>873</v>
      </c>
    </row>
    <row r="140" spans="1:1">
      <c r="A140" s="501" t="s">
        <v>874</v>
      </c>
    </row>
    <row r="141" spans="1:1">
      <c r="A141" s="501" t="s">
        <v>875</v>
      </c>
    </row>
    <row r="142" spans="1:1">
      <c r="A142" s="501" t="s">
        <v>876</v>
      </c>
    </row>
    <row r="143" spans="1:1">
      <c r="A143" s="501" t="s">
        <v>877</v>
      </c>
    </row>
    <row r="144" spans="1:1">
      <c r="A144" s="501" t="s">
        <v>878</v>
      </c>
    </row>
    <row r="145" spans="1:1">
      <c r="A145" s="501" t="s">
        <v>879</v>
      </c>
    </row>
    <row r="146" spans="1:1">
      <c r="A146" s="501" t="s">
        <v>880</v>
      </c>
    </row>
    <row r="147" spans="1:1">
      <c r="A147" s="501" t="s">
        <v>881</v>
      </c>
    </row>
    <row r="148" spans="1:1">
      <c r="A148" s="501" t="s">
        <v>882</v>
      </c>
    </row>
    <row r="149" spans="1:1">
      <c r="A149" s="501" t="s">
        <v>883</v>
      </c>
    </row>
    <row r="150" spans="1:1">
      <c r="A150" s="501" t="s">
        <v>884</v>
      </c>
    </row>
    <row r="151" spans="1:1">
      <c r="A151" s="501" t="s">
        <v>885</v>
      </c>
    </row>
    <row r="152" spans="1:1">
      <c r="A152" s="501" t="s">
        <v>886</v>
      </c>
    </row>
    <row r="153" spans="1:1">
      <c r="A153" s="501" t="s">
        <v>887</v>
      </c>
    </row>
    <row r="154" spans="1:1">
      <c r="A154" s="501" t="s">
        <v>888</v>
      </c>
    </row>
    <row r="155" spans="1:1">
      <c r="A155" s="501" t="s">
        <v>889</v>
      </c>
    </row>
    <row r="156" spans="1:1">
      <c r="A156" s="501" t="s">
        <v>890</v>
      </c>
    </row>
    <row r="157" spans="1:1">
      <c r="A157" s="501" t="s">
        <v>891</v>
      </c>
    </row>
    <row r="158" spans="1:1">
      <c r="A158" s="501" t="s">
        <v>892</v>
      </c>
    </row>
    <row r="159" spans="1:1">
      <c r="A159" s="501" t="s">
        <v>893</v>
      </c>
    </row>
    <row r="160" spans="1:1">
      <c r="A160" s="501" t="s">
        <v>894</v>
      </c>
    </row>
    <row r="161" spans="1:1">
      <c r="A161" s="501" t="s">
        <v>895</v>
      </c>
    </row>
    <row r="162" spans="1:1">
      <c r="A162" s="501" t="s">
        <v>896</v>
      </c>
    </row>
    <row r="163" spans="1:1">
      <c r="A163" s="501" t="s">
        <v>897</v>
      </c>
    </row>
    <row r="164" spans="1:1">
      <c r="A164" s="501" t="s">
        <v>898</v>
      </c>
    </row>
    <row r="165" spans="1:1">
      <c r="A165" s="501" t="s">
        <v>899</v>
      </c>
    </row>
    <row r="166" spans="1:1">
      <c r="A166" s="501" t="s">
        <v>900</v>
      </c>
    </row>
    <row r="167" spans="1:1">
      <c r="A167" s="501" t="s">
        <v>901</v>
      </c>
    </row>
    <row r="168" spans="1:1">
      <c r="A168" s="501" t="s">
        <v>902</v>
      </c>
    </row>
    <row r="169" spans="1:1">
      <c r="A169" s="501" t="s">
        <v>903</v>
      </c>
    </row>
    <row r="170" spans="1:1">
      <c r="A170" s="501" t="s">
        <v>904</v>
      </c>
    </row>
    <row r="171" spans="1:1">
      <c r="A171" s="501" t="s">
        <v>905</v>
      </c>
    </row>
    <row r="172" spans="1:1">
      <c r="A172" s="501" t="s">
        <v>906</v>
      </c>
    </row>
    <row r="173" spans="1:1">
      <c r="A173" s="501" t="s">
        <v>907</v>
      </c>
    </row>
    <row r="174" spans="1:1">
      <c r="A174" s="501" t="s">
        <v>908</v>
      </c>
    </row>
    <row r="175" spans="1:1">
      <c r="A175" s="501" t="s">
        <v>909</v>
      </c>
    </row>
    <row r="176" spans="1:1">
      <c r="A176" s="501" t="s">
        <v>910</v>
      </c>
    </row>
    <row r="177" spans="1:1">
      <c r="A177" s="501" t="s">
        <v>911</v>
      </c>
    </row>
    <row r="178" spans="1:1">
      <c r="A178" s="501" t="s">
        <v>912</v>
      </c>
    </row>
    <row r="179" spans="1:1">
      <c r="A179" s="501" t="s">
        <v>913</v>
      </c>
    </row>
    <row r="180" spans="1:1">
      <c r="A180" s="501" t="s">
        <v>914</v>
      </c>
    </row>
    <row r="181" spans="1:1">
      <c r="A181" s="501" t="s">
        <v>915</v>
      </c>
    </row>
    <row r="182" spans="1:1">
      <c r="A182" s="501" t="s">
        <v>916</v>
      </c>
    </row>
    <row r="183" spans="1:1">
      <c r="A183" s="501" t="s">
        <v>917</v>
      </c>
    </row>
    <row r="184" spans="1:1">
      <c r="A184" s="501" t="s">
        <v>918</v>
      </c>
    </row>
    <row r="185" spans="1:1">
      <c r="A185" s="501" t="s">
        <v>919</v>
      </c>
    </row>
    <row r="186" spans="1:1">
      <c r="A186" s="501" t="s">
        <v>920</v>
      </c>
    </row>
    <row r="187" spans="1:1">
      <c r="A187" s="501" t="s">
        <v>921</v>
      </c>
    </row>
    <row r="188" spans="1:1">
      <c r="A188" s="501" t="s">
        <v>922</v>
      </c>
    </row>
    <row r="189" spans="1:1">
      <c r="A189" s="501" t="s">
        <v>923</v>
      </c>
    </row>
    <row r="190" spans="1:1">
      <c r="A190" s="501" t="s">
        <v>924</v>
      </c>
    </row>
    <row r="191" spans="1:1">
      <c r="A191" s="501" t="s">
        <v>925</v>
      </c>
    </row>
    <row r="192" spans="1:1">
      <c r="A192" s="501" t="s">
        <v>926</v>
      </c>
    </row>
    <row r="193" spans="1:1">
      <c r="A193" s="501" t="s">
        <v>927</v>
      </c>
    </row>
    <row r="194" spans="1:1">
      <c r="A194" s="501" t="s">
        <v>928</v>
      </c>
    </row>
    <row r="195" spans="1:1">
      <c r="A195" s="501" t="s">
        <v>929</v>
      </c>
    </row>
    <row r="196" spans="1:1">
      <c r="A196" s="501" t="s">
        <v>930</v>
      </c>
    </row>
    <row r="197" spans="1:1">
      <c r="A197" s="501" t="s">
        <v>931</v>
      </c>
    </row>
    <row r="198" spans="1:1">
      <c r="A198" s="501" t="s">
        <v>932</v>
      </c>
    </row>
    <row r="199" spans="1:1">
      <c r="A199" s="501" t="s">
        <v>933</v>
      </c>
    </row>
    <row r="200" spans="1:1">
      <c r="A200" s="501" t="s">
        <v>934</v>
      </c>
    </row>
    <row r="201" spans="1:1">
      <c r="A201" s="501" t="s">
        <v>935</v>
      </c>
    </row>
    <row r="202" spans="1:1">
      <c r="A202" s="501" t="s">
        <v>936</v>
      </c>
    </row>
    <row r="203" spans="1:1">
      <c r="A203" s="501" t="s">
        <v>937</v>
      </c>
    </row>
    <row r="204" spans="1:1">
      <c r="A204" s="501" t="s">
        <v>938</v>
      </c>
    </row>
    <row r="205" spans="1:1">
      <c r="A205" s="501" t="s">
        <v>939</v>
      </c>
    </row>
    <row r="206" spans="1:1">
      <c r="A206" s="501" t="s">
        <v>940</v>
      </c>
    </row>
    <row r="207" spans="1:1">
      <c r="A207" s="501" t="s">
        <v>941</v>
      </c>
    </row>
    <row r="208" spans="1:1">
      <c r="A208" s="501" t="s">
        <v>942</v>
      </c>
    </row>
    <row r="209" spans="1:1">
      <c r="A209" s="501" t="s">
        <v>943</v>
      </c>
    </row>
    <row r="210" spans="1:1">
      <c r="A210" s="501" t="s">
        <v>944</v>
      </c>
    </row>
    <row r="211" spans="1:1">
      <c r="A211" s="501" t="s">
        <v>945</v>
      </c>
    </row>
    <row r="212" spans="1:1">
      <c r="A212" s="501" t="s">
        <v>946</v>
      </c>
    </row>
    <row r="213" spans="1:1">
      <c r="A213" s="501" t="s">
        <v>947</v>
      </c>
    </row>
    <row r="214" spans="1:1">
      <c r="A214" s="501" t="s">
        <v>948</v>
      </c>
    </row>
    <row r="215" spans="1:1">
      <c r="A215" s="501" t="s">
        <v>949</v>
      </c>
    </row>
    <row r="216" spans="1:1">
      <c r="A216" s="501" t="s">
        <v>950</v>
      </c>
    </row>
    <row r="217" spans="1:1">
      <c r="A217" s="501" t="s">
        <v>951</v>
      </c>
    </row>
    <row r="218" spans="1:1">
      <c r="A218" s="501" t="s">
        <v>952</v>
      </c>
    </row>
    <row r="219" spans="1:1">
      <c r="A219" s="501" t="s">
        <v>953</v>
      </c>
    </row>
    <row r="220" spans="1:1">
      <c r="A220" s="501" t="s">
        <v>954</v>
      </c>
    </row>
    <row r="221" spans="1:1">
      <c r="A221" s="501" t="s">
        <v>955</v>
      </c>
    </row>
    <row r="222" spans="1:1">
      <c r="A222" s="501" t="s">
        <v>956</v>
      </c>
    </row>
    <row r="223" spans="1:1">
      <c r="A223" s="501" t="s">
        <v>957</v>
      </c>
    </row>
    <row r="224" spans="1:1">
      <c r="A224" s="501" t="s">
        <v>958</v>
      </c>
    </row>
    <row r="225" spans="1:1">
      <c r="A225" s="501" t="s">
        <v>959</v>
      </c>
    </row>
    <row r="226" spans="1:1">
      <c r="A226" s="501" t="s">
        <v>960</v>
      </c>
    </row>
    <row r="227" spans="1:1">
      <c r="A227" s="501" t="s">
        <v>961</v>
      </c>
    </row>
    <row r="228" spans="1:1">
      <c r="A228" s="501" t="s">
        <v>962</v>
      </c>
    </row>
    <row r="229" spans="1:1">
      <c r="A229" s="501" t="s">
        <v>963</v>
      </c>
    </row>
    <row r="230" spans="1:1">
      <c r="A230" s="501" t="s">
        <v>964</v>
      </c>
    </row>
    <row r="231" spans="1:1">
      <c r="A231" s="501" t="s">
        <v>965</v>
      </c>
    </row>
    <row r="232" spans="1:1">
      <c r="A232" s="501" t="s">
        <v>966</v>
      </c>
    </row>
    <row r="233" spans="1:1">
      <c r="A233" s="501" t="s">
        <v>967</v>
      </c>
    </row>
    <row r="234" spans="1:1">
      <c r="A234" s="501" t="s">
        <v>968</v>
      </c>
    </row>
    <row r="235" spans="1:1">
      <c r="A235" s="501" t="s">
        <v>969</v>
      </c>
    </row>
    <row r="236" spans="1:1">
      <c r="A236" s="501" t="s">
        <v>970</v>
      </c>
    </row>
    <row r="237" spans="1:1">
      <c r="A237" s="501" t="s">
        <v>971</v>
      </c>
    </row>
    <row r="238" spans="1:1">
      <c r="A238" s="501" t="s">
        <v>972</v>
      </c>
    </row>
    <row r="239" spans="1:1">
      <c r="A239" s="501" t="s">
        <v>973</v>
      </c>
    </row>
    <row r="240" spans="1:1">
      <c r="A240" s="501" t="s">
        <v>974</v>
      </c>
    </row>
    <row r="241" spans="1:1">
      <c r="A241" s="501" t="s">
        <v>975</v>
      </c>
    </row>
    <row r="242" spans="1:1">
      <c r="A242" s="501" t="s">
        <v>976</v>
      </c>
    </row>
    <row r="243" spans="1:1">
      <c r="A243" s="501" t="s">
        <v>977</v>
      </c>
    </row>
    <row r="244" spans="1:1">
      <c r="A244" s="501" t="s">
        <v>978</v>
      </c>
    </row>
    <row r="245" spans="1:1">
      <c r="A245" s="501" t="s">
        <v>979</v>
      </c>
    </row>
    <row r="246" spans="1:1">
      <c r="A246" s="501" t="s">
        <v>980</v>
      </c>
    </row>
    <row r="247" spans="1:1">
      <c r="A247" s="501" t="s">
        <v>981</v>
      </c>
    </row>
    <row r="248" spans="1:1">
      <c r="A248" s="501" t="s">
        <v>982</v>
      </c>
    </row>
    <row r="249" spans="1:1">
      <c r="A249" s="501" t="s">
        <v>983</v>
      </c>
    </row>
    <row r="250" spans="1:1">
      <c r="A250" s="501" t="s">
        <v>984</v>
      </c>
    </row>
    <row r="251" spans="1:1">
      <c r="A251" s="501" t="s">
        <v>985</v>
      </c>
    </row>
    <row r="252" spans="1:1">
      <c r="A252" s="501" t="s">
        <v>986</v>
      </c>
    </row>
    <row r="253" spans="1:1">
      <c r="A253" s="501" t="s">
        <v>987</v>
      </c>
    </row>
    <row r="254" spans="1:1">
      <c r="A254" s="501" t="s">
        <v>988</v>
      </c>
    </row>
    <row r="255" spans="1:1">
      <c r="A255" s="501" t="s">
        <v>989</v>
      </c>
    </row>
    <row r="256" spans="1:1">
      <c r="A256" s="501" t="s">
        <v>990</v>
      </c>
    </row>
    <row r="257" spans="1:1">
      <c r="A257" s="501" t="s">
        <v>991</v>
      </c>
    </row>
    <row r="258" spans="1:1">
      <c r="A258" s="501" t="s">
        <v>992</v>
      </c>
    </row>
    <row r="259" spans="1:1">
      <c r="A259" s="501" t="s">
        <v>993</v>
      </c>
    </row>
    <row r="260" spans="1:1">
      <c r="A260" s="501" t="s">
        <v>994</v>
      </c>
    </row>
    <row r="261" spans="1:1">
      <c r="A261" s="501" t="s">
        <v>995</v>
      </c>
    </row>
    <row r="262" spans="1:1">
      <c r="A262" s="501" t="s">
        <v>996</v>
      </c>
    </row>
    <row r="263" spans="1:1">
      <c r="A263" s="501" t="s">
        <v>996</v>
      </c>
    </row>
    <row r="264" spans="1:1">
      <c r="A264" s="501" t="s">
        <v>997</v>
      </c>
    </row>
    <row r="265" spans="1:1">
      <c r="A265" s="501" t="s">
        <v>998</v>
      </c>
    </row>
    <row r="266" spans="1:1">
      <c r="A266" s="501" t="s">
        <v>999</v>
      </c>
    </row>
    <row r="267" spans="1:1">
      <c r="A267" s="501" t="s">
        <v>1000</v>
      </c>
    </row>
    <row r="268" spans="1:1">
      <c r="A268" s="501" t="s">
        <v>1001</v>
      </c>
    </row>
    <row r="269" spans="1:1">
      <c r="A269" s="501" t="s">
        <v>1002</v>
      </c>
    </row>
    <row r="270" spans="1:1">
      <c r="A270" s="501" t="s">
        <v>1003</v>
      </c>
    </row>
  </sheetData>
  <sheetProtection algorithmName="SHA-512" hashValue="ce+FydqphdoX1eXh4moFc5LOL1PpSp81ff4HpVaEOavPVUCypm3rImtjqtEKRI4ZbWVBNjLxbq+Jsp5fqLLdSw==" saltValue="Rg9cpeifSdry0KpTtbyerw==" spinCount="100000" sheet="1" objects="1" scenarios="1"/>
  <phoneticPr fontId="2"/>
  <printOptions horizontalCentered="1"/>
  <pageMargins left="0.43307086614173229" right="0.23622047244094491" top="0.55118110236220474" bottom="0.55118110236220474" header="0.31496062992125984" footer="0.31496062992125984"/>
  <pageSetup paperSize="9" fitToHeight="0" orientation="portrait" r:id="rId1"/>
  <headerFooter>
    <oddFooter>&amp;R&amp;9 2024年4月1日更新</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C0C0"/>
    <pageSetUpPr fitToPage="1"/>
  </sheetPr>
  <dimension ref="A1:A94"/>
  <sheetViews>
    <sheetView topLeftCell="A56" workbookViewId="0">
      <selection activeCell="A56" sqref="A56"/>
    </sheetView>
  </sheetViews>
  <sheetFormatPr defaultRowHeight="13.5"/>
  <cols>
    <col min="1" max="1" width="9" style="502" bestFit="1" customWidth="1"/>
    <col min="2" max="16384" width="9" style="501"/>
  </cols>
  <sheetData>
    <row r="1" spans="1:1">
      <c r="A1" s="502" t="s">
        <v>52</v>
      </c>
    </row>
    <row r="2" spans="1:1">
      <c r="A2" s="502" t="s">
        <v>1498</v>
      </c>
    </row>
    <row r="3" spans="1:1">
      <c r="A3" s="502" t="s">
        <v>1499</v>
      </c>
    </row>
    <row r="4" spans="1:1">
      <c r="A4" s="502" t="s">
        <v>1500</v>
      </c>
    </row>
    <row r="5" spans="1:1">
      <c r="A5" s="502" t="s">
        <v>1501</v>
      </c>
    </row>
    <row r="6" spans="1:1">
      <c r="A6" s="502" t="s">
        <v>1502</v>
      </c>
    </row>
    <row r="7" spans="1:1">
      <c r="A7" s="502" t="s">
        <v>1503</v>
      </c>
    </row>
    <row r="8" spans="1:1">
      <c r="A8" s="502" t="s">
        <v>1504</v>
      </c>
    </row>
    <row r="9" spans="1:1">
      <c r="A9" s="502" t="s">
        <v>1505</v>
      </c>
    </row>
    <row r="10" spans="1:1">
      <c r="A10" s="502" t="s">
        <v>1506</v>
      </c>
    </row>
    <row r="11" spans="1:1">
      <c r="A11" s="502" t="s">
        <v>1507</v>
      </c>
    </row>
    <row r="12" spans="1:1">
      <c r="A12" s="502" t="s">
        <v>1508</v>
      </c>
    </row>
    <row r="13" spans="1:1">
      <c r="A13" s="502" t="s">
        <v>1509</v>
      </c>
    </row>
    <row r="14" spans="1:1">
      <c r="A14" s="502" t="s">
        <v>1510</v>
      </c>
    </row>
    <row r="15" spans="1:1">
      <c r="A15" s="502" t="s">
        <v>1511</v>
      </c>
    </row>
    <row r="16" spans="1:1">
      <c r="A16" s="502" t="s">
        <v>1512</v>
      </c>
    </row>
    <row r="17" spans="1:1">
      <c r="A17" s="502" t="s">
        <v>1513</v>
      </c>
    </row>
    <row r="18" spans="1:1">
      <c r="A18" s="502" t="s">
        <v>1514</v>
      </c>
    </row>
    <row r="19" spans="1:1">
      <c r="A19" s="502" t="s">
        <v>1515</v>
      </c>
    </row>
    <row r="20" spans="1:1">
      <c r="A20" s="502" t="s">
        <v>1516</v>
      </c>
    </row>
    <row r="21" spans="1:1">
      <c r="A21" s="502" t="s">
        <v>1517</v>
      </c>
    </row>
    <row r="22" spans="1:1">
      <c r="A22" s="502" t="s">
        <v>1518</v>
      </c>
    </row>
    <row r="23" spans="1:1">
      <c r="A23" s="502" t="s">
        <v>1519</v>
      </c>
    </row>
    <row r="24" spans="1:1">
      <c r="A24" s="502" t="s">
        <v>1520</v>
      </c>
    </row>
    <row r="25" spans="1:1">
      <c r="A25" s="502" t="s">
        <v>1521</v>
      </c>
    </row>
    <row r="26" spans="1:1">
      <c r="A26" s="502" t="s">
        <v>1522</v>
      </c>
    </row>
    <row r="27" spans="1:1">
      <c r="A27" s="502" t="s">
        <v>1523</v>
      </c>
    </row>
    <row r="28" spans="1:1">
      <c r="A28" s="502" t="s">
        <v>1524</v>
      </c>
    </row>
    <row r="29" spans="1:1">
      <c r="A29" s="502" t="s">
        <v>1525</v>
      </c>
    </row>
    <row r="30" spans="1:1">
      <c r="A30" s="502" t="s">
        <v>1526</v>
      </c>
    </row>
    <row r="31" spans="1:1">
      <c r="A31" s="502" t="s">
        <v>1527</v>
      </c>
    </row>
    <row r="32" spans="1:1">
      <c r="A32" s="502" t="s">
        <v>1528</v>
      </c>
    </row>
    <row r="33" spans="1:1">
      <c r="A33" s="502" t="s">
        <v>1529</v>
      </c>
    </row>
    <row r="34" spans="1:1">
      <c r="A34" s="502" t="s">
        <v>1530</v>
      </c>
    </row>
    <row r="35" spans="1:1">
      <c r="A35" s="502" t="s">
        <v>1531</v>
      </c>
    </row>
    <row r="36" spans="1:1">
      <c r="A36" s="502" t="s">
        <v>1532</v>
      </c>
    </row>
    <row r="37" spans="1:1">
      <c r="A37" s="502" t="s">
        <v>1533</v>
      </c>
    </row>
    <row r="38" spans="1:1">
      <c r="A38" s="502" t="s">
        <v>1534</v>
      </c>
    </row>
    <row r="39" spans="1:1">
      <c r="A39" s="502" t="s">
        <v>1535</v>
      </c>
    </row>
    <row r="40" spans="1:1">
      <c r="A40" s="502" t="s">
        <v>1536</v>
      </c>
    </row>
    <row r="41" spans="1:1">
      <c r="A41" s="502" t="s">
        <v>1537</v>
      </c>
    </row>
    <row r="42" spans="1:1">
      <c r="A42" s="502" t="s">
        <v>1538</v>
      </c>
    </row>
    <row r="43" spans="1:1">
      <c r="A43" s="502" t="s">
        <v>1539</v>
      </c>
    </row>
    <row r="44" spans="1:1">
      <c r="A44" s="502" t="s">
        <v>1540</v>
      </c>
    </row>
    <row r="45" spans="1:1">
      <c r="A45" s="502" t="s">
        <v>1541</v>
      </c>
    </row>
    <row r="46" spans="1:1">
      <c r="A46" s="502" t="s">
        <v>1542</v>
      </c>
    </row>
    <row r="47" spans="1:1">
      <c r="A47" s="502" t="s">
        <v>1543</v>
      </c>
    </row>
    <row r="48" spans="1:1">
      <c r="A48" s="502" t="s">
        <v>1544</v>
      </c>
    </row>
    <row r="49" spans="1:1">
      <c r="A49" s="502" t="s">
        <v>1545</v>
      </c>
    </row>
    <row r="50" spans="1:1">
      <c r="A50" s="502" t="s">
        <v>1546</v>
      </c>
    </row>
    <row r="51" spans="1:1">
      <c r="A51" s="502" t="s">
        <v>1547</v>
      </c>
    </row>
    <row r="52" spans="1:1">
      <c r="A52" s="502" t="s">
        <v>1548</v>
      </c>
    </row>
    <row r="53" spans="1:1">
      <c r="A53" s="502" t="s">
        <v>1549</v>
      </c>
    </row>
    <row r="54" spans="1:1">
      <c r="A54" s="502" t="s">
        <v>1550</v>
      </c>
    </row>
    <row r="55" spans="1:1">
      <c r="A55" s="502" t="s">
        <v>1551</v>
      </c>
    </row>
    <row r="56" spans="1:1">
      <c r="A56" s="502" t="s">
        <v>1552</v>
      </c>
    </row>
    <row r="57" spans="1:1">
      <c r="A57" s="502" t="s">
        <v>1553</v>
      </c>
    </row>
    <row r="58" spans="1:1">
      <c r="A58" s="502" t="s">
        <v>1554</v>
      </c>
    </row>
    <row r="59" spans="1:1">
      <c r="A59" s="502" t="s">
        <v>1555</v>
      </c>
    </row>
    <row r="60" spans="1:1">
      <c r="A60" s="502" t="s">
        <v>1556</v>
      </c>
    </row>
    <row r="61" spans="1:1">
      <c r="A61" s="502" t="s">
        <v>1557</v>
      </c>
    </row>
    <row r="62" spans="1:1">
      <c r="A62" s="502" t="s">
        <v>1558</v>
      </c>
    </row>
    <row r="63" spans="1:1">
      <c r="A63" s="502" t="s">
        <v>1559</v>
      </c>
    </row>
    <row r="64" spans="1:1">
      <c r="A64" s="502" t="s">
        <v>1560</v>
      </c>
    </row>
    <row r="65" spans="1:1">
      <c r="A65" s="502" t="s">
        <v>1561</v>
      </c>
    </row>
    <row r="66" spans="1:1">
      <c r="A66" s="502" t="s">
        <v>1562</v>
      </c>
    </row>
    <row r="67" spans="1:1">
      <c r="A67" s="502" t="s">
        <v>1563</v>
      </c>
    </row>
    <row r="68" spans="1:1">
      <c r="A68" s="502" t="s">
        <v>1564</v>
      </c>
    </row>
    <row r="69" spans="1:1">
      <c r="A69" s="502" t="s">
        <v>1565</v>
      </c>
    </row>
    <row r="70" spans="1:1">
      <c r="A70" s="502" t="s">
        <v>1566</v>
      </c>
    </row>
    <row r="71" spans="1:1">
      <c r="A71" s="502" t="s">
        <v>1567</v>
      </c>
    </row>
    <row r="72" spans="1:1">
      <c r="A72" s="502" t="s">
        <v>1568</v>
      </c>
    </row>
    <row r="73" spans="1:1">
      <c r="A73" s="502" t="s">
        <v>1569</v>
      </c>
    </row>
    <row r="74" spans="1:1">
      <c r="A74" s="502" t="s">
        <v>1570</v>
      </c>
    </row>
    <row r="75" spans="1:1">
      <c r="A75" s="502" t="s">
        <v>1571</v>
      </c>
    </row>
    <row r="76" spans="1:1">
      <c r="A76" s="502" t="s">
        <v>1572</v>
      </c>
    </row>
    <row r="77" spans="1:1">
      <c r="A77" s="502" t="s">
        <v>1573</v>
      </c>
    </row>
    <row r="78" spans="1:1">
      <c r="A78" s="502" t="s">
        <v>1574</v>
      </c>
    </row>
    <row r="79" spans="1:1">
      <c r="A79" s="502" t="s">
        <v>1575</v>
      </c>
    </row>
    <row r="80" spans="1:1">
      <c r="A80" s="502" t="s">
        <v>1576</v>
      </c>
    </row>
    <row r="81" spans="1:1">
      <c r="A81" s="502" t="s">
        <v>1577</v>
      </c>
    </row>
    <row r="82" spans="1:1">
      <c r="A82" s="502" t="s">
        <v>1578</v>
      </c>
    </row>
    <row r="83" spans="1:1">
      <c r="A83" s="502" t="s">
        <v>1579</v>
      </c>
    </row>
    <row r="84" spans="1:1">
      <c r="A84" s="502" t="s">
        <v>1580</v>
      </c>
    </row>
    <row r="85" spans="1:1">
      <c r="A85" s="502" t="s">
        <v>1581</v>
      </c>
    </row>
    <row r="86" spans="1:1">
      <c r="A86" s="502" t="s">
        <v>1582</v>
      </c>
    </row>
    <row r="87" spans="1:1">
      <c r="A87" s="502" t="s">
        <v>1583</v>
      </c>
    </row>
    <row r="88" spans="1:1">
      <c r="A88" s="502" t="s">
        <v>1584</v>
      </c>
    </row>
    <row r="89" spans="1:1">
      <c r="A89" s="502" t="s">
        <v>1585</v>
      </c>
    </row>
    <row r="90" spans="1:1">
      <c r="A90" s="502" t="s">
        <v>1586</v>
      </c>
    </row>
    <row r="91" spans="1:1">
      <c r="A91" s="502" t="s">
        <v>1587</v>
      </c>
    </row>
    <row r="92" spans="1:1">
      <c r="A92" s="502" t="s">
        <v>1588</v>
      </c>
    </row>
    <row r="93" spans="1:1">
      <c r="A93" s="502" t="s">
        <v>1589</v>
      </c>
    </row>
    <row r="94" spans="1:1">
      <c r="A94" s="502" t="s">
        <v>1590</v>
      </c>
    </row>
  </sheetData>
  <sheetProtection algorithmName="SHA-512" hashValue="eeSvOMy6aL+2QMBlGuLyPSnn9vKJJ8daIaxI8ja2mAO5wifECsSmn5f69FINo4j7LYbEDecueuAUwRgpvARLKQ==" saltValue="yftmG7aZOJbkmMnoQnbs5g==" spinCount="100000" sheet="1" objects="1" scenarios="1"/>
  <sortState xmlns:xlrd2="http://schemas.microsoft.com/office/spreadsheetml/2017/richdata2" ref="A4:A94">
    <sortCondition ref="A4:A94"/>
  </sortState>
  <phoneticPr fontId="2"/>
  <printOptions horizontalCentered="1"/>
  <pageMargins left="0.43307086614173229" right="0.23622047244094491" top="0.55118110236220474" bottom="0.55118110236220474" header="0.31496062992125984" footer="0.31496062992125984"/>
  <pageSetup paperSize="9" fitToHeight="0" orientation="portrait" r:id="rId1"/>
  <headerFooter>
    <oddFooter>&amp;R&amp;9 2024年4月1日更新</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C0C0"/>
    <pageSetUpPr fitToPage="1"/>
  </sheetPr>
  <dimension ref="A1:B7"/>
  <sheetViews>
    <sheetView workbookViewId="0"/>
  </sheetViews>
  <sheetFormatPr defaultRowHeight="18" customHeight="1"/>
  <cols>
    <col min="1" max="1" width="27.25" style="501" customWidth="1"/>
    <col min="2" max="2" width="5" style="501" customWidth="1"/>
    <col min="3" max="16384" width="9" style="501"/>
  </cols>
  <sheetData>
    <row r="1" spans="1:2" ht="18" customHeight="1">
      <c r="A1" s="503" t="s">
        <v>1251</v>
      </c>
      <c r="B1" s="503"/>
    </row>
    <row r="2" spans="1:2" ht="18" customHeight="1">
      <c r="A2" s="504" t="s">
        <v>1189</v>
      </c>
      <c r="B2" s="502"/>
    </row>
    <row r="3" spans="1:2" ht="18" customHeight="1">
      <c r="A3" s="502" t="s">
        <v>1231</v>
      </c>
      <c r="B3" s="502"/>
    </row>
    <row r="4" spans="1:2" ht="18" customHeight="1">
      <c r="A4" s="502" t="s">
        <v>1322</v>
      </c>
      <c r="B4" s="502"/>
    </row>
    <row r="5" spans="1:2" ht="18" customHeight="1">
      <c r="A5" s="502" t="s">
        <v>1323</v>
      </c>
      <c r="B5" s="502"/>
    </row>
    <row r="6" spans="1:2" ht="18" customHeight="1">
      <c r="A6" s="502" t="s">
        <v>1256</v>
      </c>
      <c r="B6" s="502"/>
    </row>
    <row r="7" spans="1:2" ht="18" customHeight="1">
      <c r="A7" s="502"/>
      <c r="B7" s="502"/>
    </row>
  </sheetData>
  <sheetProtection algorithmName="SHA-512" hashValue="FSPDK3ZWvR+/jxX3wFItEAmyE1ccn0KnuFgY8lqGVhudiQ5ezO8Xyv0e8inKXEqODSA3q0va931UtuUy1Y0v8g==" saltValue="yp7onvZ8pjgufRmsfTIhVw==" spinCount="100000" sheet="1" objects="1" scenarios="1"/>
  <phoneticPr fontId="2"/>
  <printOptions horizontalCentered="1"/>
  <pageMargins left="0.43307086614173229" right="0.23622047244094491" top="0.55118110236220474" bottom="0.55118110236220474" header="0.31496062992125984" footer="0.31496062992125984"/>
  <pageSetup paperSize="9" fitToHeight="0" orientation="portrait" r:id="rId1"/>
  <headerFooter>
    <oddFooter>&amp;R&amp;9 2024年4月1日更新</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06937-9CD7-4A1E-BD84-681904977FCA}">
  <sheetPr>
    <tabColor rgb="FFC0C0C0"/>
    <pageSetUpPr fitToPage="1"/>
  </sheetPr>
  <dimension ref="A1:BH109"/>
  <sheetViews>
    <sheetView showGridLines="0" zoomScaleNormal="100" zoomScaleSheetLayoutView="100" workbookViewId="0">
      <selection sqref="A1:I1"/>
    </sheetView>
  </sheetViews>
  <sheetFormatPr defaultColWidth="5.375" defaultRowHeight="17.25" customHeight="1"/>
  <cols>
    <col min="1" max="3" width="5.375" style="501"/>
    <col min="4" max="4" width="5.875" style="501" bestFit="1" customWidth="1"/>
    <col min="5" max="8" width="5.375" style="501"/>
    <col min="9" max="9" width="5.875" style="501" bestFit="1" customWidth="1"/>
    <col min="10" max="13" width="5.375" style="501"/>
    <col min="14" max="14" width="5.875" style="501" bestFit="1" customWidth="1"/>
    <col min="15" max="22" width="5.375" style="501"/>
    <col min="23" max="23" width="5.875" style="501" bestFit="1" customWidth="1"/>
    <col min="24" max="16384" width="5.375" style="501"/>
  </cols>
  <sheetData>
    <row r="1" spans="1:42" ht="17.25" customHeight="1">
      <c r="A1" s="1354" t="s">
        <v>1478</v>
      </c>
      <c r="B1" s="1354"/>
      <c r="C1" s="1354"/>
      <c r="D1" s="1354"/>
      <c r="E1" s="1354"/>
      <c r="F1" s="1354"/>
      <c r="G1" s="1354"/>
      <c r="H1" s="1354"/>
      <c r="I1" s="1354"/>
    </row>
    <row r="2" spans="1:42" s="502" customFormat="1" ht="18" customHeight="1">
      <c r="B2" s="505"/>
      <c r="C2" s="505"/>
      <c r="D2" s="505"/>
      <c r="E2" s="505"/>
      <c r="F2" s="505"/>
      <c r="G2" s="505"/>
      <c r="H2" s="505"/>
      <c r="I2" s="505"/>
      <c r="J2" s="505"/>
      <c r="K2" s="505"/>
      <c r="L2" s="505"/>
      <c r="M2" s="505"/>
      <c r="N2" s="505"/>
      <c r="O2" s="505"/>
      <c r="P2" s="505"/>
      <c r="Q2" s="505"/>
      <c r="R2" s="505"/>
      <c r="S2" s="505"/>
      <c r="T2" s="505"/>
      <c r="U2" s="505"/>
      <c r="V2" s="506"/>
      <c r="W2" s="507"/>
      <c r="X2" s="507"/>
      <c r="Y2" s="507"/>
      <c r="Z2" s="508" t="s">
        <v>1347</v>
      </c>
      <c r="AA2" s="509"/>
      <c r="AB2" s="509"/>
      <c r="AC2" s="509"/>
      <c r="AD2" s="509"/>
      <c r="AE2" s="509"/>
      <c r="AF2" s="509"/>
      <c r="AG2" s="509"/>
      <c r="AH2" s="509"/>
      <c r="AI2" s="509"/>
      <c r="AJ2" s="509"/>
      <c r="AK2" s="509"/>
      <c r="AL2" s="509"/>
      <c r="AM2" s="509"/>
      <c r="AN2" s="509"/>
      <c r="AO2" s="509"/>
      <c r="AP2" s="509"/>
    </row>
    <row r="3" spans="1:42" s="502" customFormat="1" ht="18" customHeight="1">
      <c r="A3" s="505"/>
      <c r="B3" s="505"/>
      <c r="C3" s="505"/>
      <c r="D3" s="510" t="s">
        <v>1190</v>
      </c>
      <c r="E3" s="1367" t="str">
        <f>IF(海投申込書!S4="YYYY/MM/DD","要確認","OK")</f>
        <v>要確認</v>
      </c>
      <c r="F3" s="1368"/>
      <c r="G3" s="1369"/>
      <c r="H3" s="505" t="s">
        <v>1192</v>
      </c>
      <c r="I3" s="505"/>
      <c r="J3" s="505"/>
      <c r="K3" s="505"/>
      <c r="L3" s="505"/>
      <c r="M3" s="505"/>
      <c r="N3" s="505"/>
      <c r="O3" s="505"/>
      <c r="P3" s="505"/>
      <c r="Q3" s="505"/>
      <c r="R3" s="505"/>
      <c r="S3" s="505"/>
      <c r="T3" s="505"/>
      <c r="U3" s="505"/>
      <c r="V3" s="506"/>
      <c r="W3" s="507"/>
      <c r="X3" s="507"/>
      <c r="Y3" s="507"/>
      <c r="Z3" s="507" t="s">
        <v>1348</v>
      </c>
      <c r="AA3" s="507"/>
      <c r="AB3" s="507"/>
      <c r="AC3" s="507"/>
      <c r="AD3" s="507"/>
      <c r="AE3" s="507"/>
      <c r="AF3" s="507"/>
      <c r="AG3" s="507"/>
      <c r="AH3" s="507"/>
      <c r="AI3" s="507"/>
      <c r="AJ3" s="507"/>
      <c r="AK3" s="509"/>
      <c r="AL3" s="509"/>
      <c r="AM3" s="509"/>
      <c r="AN3" s="509"/>
      <c r="AO3" s="509"/>
      <c r="AP3" s="509"/>
    </row>
    <row r="4" spans="1:42" s="502" customFormat="1" ht="18" customHeight="1">
      <c r="A4" s="505"/>
      <c r="B4" s="505"/>
      <c r="C4" s="505"/>
      <c r="D4" s="510" t="s">
        <v>1191</v>
      </c>
      <c r="E4" s="1367" t="str">
        <f>IF(AND(海投申込書!D26=FALSE,海投申込書!G26=FALSE,海投申込書!J26=FALSE),"要確認",IF(コントロール!B28=1,"新規・中途更改","期間満了更新"))</f>
        <v>要確認</v>
      </c>
      <c r="F4" s="1368"/>
      <c r="G4" s="1369"/>
      <c r="H4" s="505" t="s">
        <v>1202</v>
      </c>
      <c r="I4" s="505"/>
      <c r="J4" s="505"/>
      <c r="K4" s="505"/>
      <c r="L4" s="505"/>
      <c r="M4" s="505"/>
      <c r="N4" s="505"/>
      <c r="O4" s="505"/>
      <c r="P4" s="505"/>
      <c r="Q4" s="505"/>
      <c r="R4" s="505"/>
      <c r="S4" s="505"/>
      <c r="T4" s="505"/>
      <c r="U4" s="505"/>
      <c r="V4" s="506"/>
      <c r="W4" s="507"/>
      <c r="X4" s="507"/>
      <c r="Z4" s="511" t="s">
        <v>1031</v>
      </c>
      <c r="AA4" s="507" t="s">
        <v>1349</v>
      </c>
      <c r="AB4" s="507"/>
      <c r="AC4" s="507"/>
      <c r="AD4" s="507"/>
      <c r="AE4" s="507"/>
      <c r="AF4" s="507"/>
      <c r="AG4" s="507"/>
      <c r="AH4" s="507"/>
      <c r="AI4" s="507"/>
      <c r="AJ4" s="507"/>
      <c r="AK4" s="509"/>
      <c r="AL4" s="509"/>
      <c r="AM4" s="509"/>
      <c r="AN4" s="509"/>
      <c r="AO4" s="509"/>
      <c r="AP4" s="509"/>
    </row>
    <row r="5" spans="1:42" s="502" customFormat="1" ht="18" customHeight="1">
      <c r="A5" s="505"/>
      <c r="B5" s="505"/>
      <c r="C5" s="505"/>
      <c r="D5" s="510" t="s">
        <v>1193</v>
      </c>
      <c r="E5" s="1370" t="str">
        <f>+海投申込書!S4</f>
        <v>YYYY/MM/DD</v>
      </c>
      <c r="F5" s="1371"/>
      <c r="G5" s="1372"/>
      <c r="H5" s="505" t="s">
        <v>1201</v>
      </c>
      <c r="I5" s="505"/>
      <c r="J5" s="505"/>
      <c r="K5" s="505"/>
      <c r="L5" s="505"/>
      <c r="M5" s="505"/>
      <c r="N5" s="505"/>
      <c r="O5" s="505"/>
      <c r="P5" s="505"/>
      <c r="Q5" s="505"/>
      <c r="R5" s="505"/>
      <c r="S5" s="505"/>
      <c r="T5" s="505"/>
      <c r="U5" s="505"/>
      <c r="V5" s="506"/>
      <c r="W5" s="507"/>
      <c r="X5" s="507"/>
      <c r="Z5" s="511" t="s">
        <v>1031</v>
      </c>
      <c r="AA5" s="507" t="s">
        <v>1350</v>
      </c>
      <c r="AB5" s="507"/>
      <c r="AC5" s="507"/>
      <c r="AD5" s="507"/>
      <c r="AE5" s="507"/>
      <c r="AF5" s="507"/>
      <c r="AG5" s="512"/>
      <c r="AH5" s="512"/>
      <c r="AI5" s="507"/>
      <c r="AJ5" s="507"/>
      <c r="AK5" s="509"/>
      <c r="AL5" s="509"/>
      <c r="AM5" s="509"/>
      <c r="AN5" s="509"/>
      <c r="AO5" s="509"/>
      <c r="AP5" s="509"/>
    </row>
    <row r="6" spans="1:42" s="502" customFormat="1" ht="18" customHeight="1">
      <c r="A6" s="505"/>
      <c r="B6" s="505"/>
      <c r="C6" s="505"/>
      <c r="D6" s="510" t="s">
        <v>1203</v>
      </c>
      <c r="E6" s="513" t="s">
        <v>1601</v>
      </c>
      <c r="F6" s="514" t="s">
        <v>1653</v>
      </c>
      <c r="G6" s="515" t="s">
        <v>1602</v>
      </c>
      <c r="H6" s="514" t="s">
        <v>1654</v>
      </c>
      <c r="I6" s="514" t="s">
        <v>1331</v>
      </c>
      <c r="J6" s="514"/>
      <c r="K6" s="514"/>
      <c r="L6" s="514"/>
      <c r="M6" s="514"/>
      <c r="N6" s="514"/>
      <c r="O6" s="514"/>
      <c r="P6" s="514"/>
      <c r="Q6" s="514"/>
      <c r="R6" s="514"/>
      <c r="S6" s="514"/>
      <c r="T6" s="514"/>
      <c r="U6" s="516"/>
      <c r="V6" s="506"/>
      <c r="W6" s="517" t="b">
        <f>IF(E6="■",TRUE,FALSE)</f>
        <v>1</v>
      </c>
      <c r="X6" s="517"/>
      <c r="Z6" s="507" t="s">
        <v>1375</v>
      </c>
      <c r="AA6" s="507"/>
      <c r="AB6" s="507"/>
      <c r="AC6" s="507"/>
      <c r="AD6" s="507"/>
      <c r="AE6" s="507"/>
      <c r="AF6" s="507"/>
      <c r="AG6" s="512"/>
      <c r="AH6" s="512"/>
      <c r="AI6" s="507"/>
      <c r="AJ6" s="507"/>
      <c r="AK6" s="509"/>
      <c r="AL6" s="509"/>
      <c r="AM6" s="509"/>
      <c r="AN6" s="509"/>
      <c r="AO6" s="509"/>
      <c r="AP6" s="509"/>
    </row>
    <row r="7" spans="1:42" s="502" customFormat="1" ht="18" customHeight="1" thickBot="1">
      <c r="A7" s="505"/>
      <c r="B7" s="505"/>
      <c r="C7" s="505"/>
      <c r="D7" s="518" t="s">
        <v>1211</v>
      </c>
      <c r="E7" s="519"/>
      <c r="F7" s="520"/>
      <c r="G7" s="520"/>
      <c r="H7" s="505"/>
      <c r="J7" s="521" t="s">
        <v>1329</v>
      </c>
      <c r="K7" s="1388" t="str">
        <f>IF(W7=TRUE,"記入要","－－－")</f>
        <v>－－－</v>
      </c>
      <c r="L7" s="1388"/>
      <c r="M7" s="1388"/>
      <c r="N7" s="522"/>
      <c r="O7" s="505"/>
      <c r="P7" s="505"/>
      <c r="R7" s="510" t="s">
        <v>1216</v>
      </c>
      <c r="S7" s="1385" t="e">
        <f>IF(W6=TRUE,W9,"－－－")</f>
        <v>#VALUE!</v>
      </c>
      <c r="T7" s="1385"/>
      <c r="U7" s="1386"/>
      <c r="V7" s="506"/>
      <c r="W7" s="517" t="b">
        <f>IF(G6="■",TRUE,FALSE)</f>
        <v>0</v>
      </c>
      <c r="X7" s="517"/>
      <c r="Z7" s="507"/>
      <c r="AA7" s="507"/>
      <c r="AB7" s="507"/>
      <c r="AC7" s="507"/>
      <c r="AD7" s="507"/>
      <c r="AE7" s="507"/>
      <c r="AF7" s="507"/>
      <c r="AG7" s="512"/>
      <c r="AH7" s="512"/>
      <c r="AI7" s="507"/>
      <c r="AJ7" s="507"/>
      <c r="AK7" s="509"/>
      <c r="AL7" s="509"/>
      <c r="AM7" s="509"/>
      <c r="AN7" s="509"/>
      <c r="AO7" s="509"/>
      <c r="AP7" s="509"/>
    </row>
    <row r="8" spans="1:42" s="502" customFormat="1" ht="18" customHeight="1" thickTop="1">
      <c r="A8" s="505"/>
      <c r="B8" s="505"/>
      <c r="C8" s="505"/>
      <c r="D8" s="518"/>
      <c r="E8" s="523"/>
      <c r="F8" s="524"/>
      <c r="G8" s="524"/>
      <c r="H8" s="525"/>
      <c r="I8" s="525"/>
      <c r="J8" s="526" t="s">
        <v>1217</v>
      </c>
      <c r="K8" s="1387" t="e">
        <f>IF(OR(海投申込書!D26=TRUE,海投申込書!J26=TRUE),DATE(YEAR(E5),MONTH(E5),1),IF(W6=TRUE,S7,IF(W7=TRUE,K7,"")))</f>
        <v>#VALUE!</v>
      </c>
      <c r="L8" s="1387"/>
      <c r="M8" s="1387"/>
      <c r="N8" s="525" t="s">
        <v>1330</v>
      </c>
      <c r="O8" s="525"/>
      <c r="P8" s="525"/>
      <c r="Q8" s="525"/>
      <c r="R8" s="527"/>
      <c r="S8" s="524"/>
      <c r="T8" s="524"/>
      <c r="U8" s="528"/>
      <c r="V8" s="506"/>
      <c r="W8" s="1384" t="e">
        <f>EDATE(海投申込書!S4,3)</f>
        <v>#VALUE!</v>
      </c>
      <c r="X8" s="1384"/>
      <c r="Z8" s="507"/>
      <c r="AA8" s="507"/>
      <c r="AB8" s="507"/>
      <c r="AC8" s="507"/>
      <c r="AD8" s="507"/>
      <c r="AE8" s="507"/>
      <c r="AF8" s="507"/>
      <c r="AG8" s="507"/>
      <c r="AH8" s="507"/>
      <c r="AI8" s="507"/>
      <c r="AJ8" s="507"/>
      <c r="AK8" s="509"/>
      <c r="AL8" s="509"/>
      <c r="AM8" s="509"/>
      <c r="AN8" s="509"/>
      <c r="AO8" s="509"/>
      <c r="AP8" s="509"/>
    </row>
    <row r="9" spans="1:42" s="502" customFormat="1" ht="18" customHeight="1">
      <c r="A9" s="505"/>
      <c r="B9" s="506"/>
      <c r="C9" s="505"/>
      <c r="D9" s="510" t="s">
        <v>1204</v>
      </c>
      <c r="E9" s="529" t="s">
        <v>1205</v>
      </c>
      <c r="F9" s="530"/>
      <c r="G9" s="530"/>
      <c r="H9" s="505"/>
      <c r="I9" s="505"/>
      <c r="J9" s="505"/>
      <c r="K9" s="505"/>
      <c r="L9" s="505"/>
      <c r="M9" s="505"/>
      <c r="N9" s="505"/>
      <c r="O9" s="505"/>
      <c r="P9" s="505"/>
      <c r="Q9" s="505"/>
      <c r="R9" s="505"/>
      <c r="S9" s="505"/>
      <c r="T9" s="505"/>
      <c r="U9" s="505"/>
      <c r="V9" s="506"/>
      <c r="W9" s="1384" t="e">
        <f>DATE(YEAR(W8),MONTH(W8),1)</f>
        <v>#VALUE!</v>
      </c>
      <c r="X9" s="1384"/>
      <c r="Z9" s="507"/>
      <c r="AA9" s="507"/>
      <c r="AB9" s="507"/>
      <c r="AC9" s="507"/>
      <c r="AD9" s="507"/>
      <c r="AE9" s="507"/>
      <c r="AF9" s="507"/>
      <c r="AG9" s="507"/>
      <c r="AH9" s="507"/>
      <c r="AI9" s="507"/>
      <c r="AJ9" s="507"/>
      <c r="AK9" s="509"/>
      <c r="AL9" s="509"/>
      <c r="AM9" s="509"/>
      <c r="AN9" s="509"/>
      <c r="AO9" s="509"/>
      <c r="AP9" s="509"/>
    </row>
    <row r="10" spans="1:42" s="502" customFormat="1" ht="18" customHeight="1" thickBot="1">
      <c r="A10" s="505"/>
      <c r="B10" s="531"/>
      <c r="C10" s="532"/>
      <c r="D10" s="533"/>
      <c r="E10" s="1390" t="s">
        <v>1196</v>
      </c>
      <c r="F10" s="1391"/>
      <c r="G10" s="1392"/>
      <c r="H10" s="1390" t="s">
        <v>1197</v>
      </c>
      <c r="I10" s="1391"/>
      <c r="J10" s="1392"/>
      <c r="K10" s="505"/>
      <c r="L10" s="1383" t="s">
        <v>1196</v>
      </c>
      <c r="M10" s="1383"/>
      <c r="N10" s="1383"/>
      <c r="O10" s="1383" t="s">
        <v>1197</v>
      </c>
      <c r="P10" s="1383"/>
      <c r="Q10" s="1383"/>
      <c r="R10" s="505"/>
      <c r="S10" s="505"/>
      <c r="T10" s="505"/>
      <c r="U10" s="505"/>
      <c r="V10" s="506"/>
      <c r="W10" s="517"/>
      <c r="X10" s="517"/>
      <c r="Z10" s="509"/>
      <c r="AA10" s="509"/>
      <c r="AB10" s="509"/>
      <c r="AC10" s="509"/>
      <c r="AD10" s="509"/>
      <c r="AE10" s="509"/>
      <c r="AF10" s="509"/>
      <c r="AG10" s="509"/>
      <c r="AH10" s="509"/>
      <c r="AI10" s="509"/>
      <c r="AJ10" s="509"/>
      <c r="AK10" s="509"/>
      <c r="AL10" s="509"/>
      <c r="AM10" s="509"/>
      <c r="AN10" s="509"/>
      <c r="AO10" s="509"/>
      <c r="AP10" s="509"/>
    </row>
    <row r="11" spans="1:42" s="502" customFormat="1" ht="18" customHeight="1" thickTop="1">
      <c r="A11" s="505"/>
      <c r="B11" s="1376" t="s">
        <v>1194</v>
      </c>
      <c r="C11" s="1377"/>
      <c r="D11" s="1378"/>
      <c r="E11" s="1376" t="s">
        <v>1198</v>
      </c>
      <c r="F11" s="1377"/>
      <c r="G11" s="1378"/>
      <c r="H11" s="1376" t="s">
        <v>1199</v>
      </c>
      <c r="I11" s="1377"/>
      <c r="J11" s="1378"/>
      <c r="K11" s="505"/>
      <c r="L11" s="1393" t="str">
        <f>IF(AND(コントロール!B28=1,OR(コントロール!D3=TRUE,コントロール!D4=TRUE)),コントロール!B38,"－－－")</f>
        <v>－－－</v>
      </c>
      <c r="M11" s="1393"/>
      <c r="N11" s="1393"/>
      <c r="O11" s="1393" t="str">
        <f>IF(AND(コントロール!B28=1,コントロール!D5=TRUE),コントロール!B30,"－－－")</f>
        <v>－－－</v>
      </c>
      <c r="P11" s="1393"/>
      <c r="Q11" s="1393"/>
      <c r="R11" s="505"/>
      <c r="S11" s="505"/>
      <c r="T11" s="505"/>
      <c r="U11" s="505"/>
      <c r="V11" s="506"/>
      <c r="W11" s="534"/>
      <c r="X11" s="518"/>
      <c r="Z11" s="509"/>
      <c r="AA11" s="535"/>
      <c r="AB11" s="535"/>
      <c r="AC11" s="535"/>
      <c r="AD11" s="535"/>
      <c r="AE11" s="535"/>
      <c r="AF11" s="535"/>
      <c r="AG11" s="535"/>
      <c r="AH11" s="535"/>
      <c r="AI11" s="509"/>
      <c r="AJ11" s="509"/>
      <c r="AK11" s="509"/>
      <c r="AL11" s="509"/>
      <c r="AM11" s="509"/>
      <c r="AN11" s="509"/>
      <c r="AO11" s="509"/>
      <c r="AP11" s="509"/>
    </row>
    <row r="12" spans="1:42" s="502" customFormat="1" ht="18" customHeight="1">
      <c r="A12" s="505"/>
      <c r="B12" s="1376" t="s">
        <v>1195</v>
      </c>
      <c r="C12" s="1377"/>
      <c r="D12" s="1378"/>
      <c r="E12" s="1376" t="s">
        <v>1198</v>
      </c>
      <c r="F12" s="1377"/>
      <c r="G12" s="1378"/>
      <c r="H12" s="1376" t="s">
        <v>1200</v>
      </c>
      <c r="I12" s="1377"/>
      <c r="J12" s="1378"/>
      <c r="K12" s="505"/>
      <c r="L12" s="1389" t="str">
        <f>IF(AND(OR(コントロール!B28=2,コントロール!B28=3),OR(コントロール!D3=TRUE,コントロール!D4=TRUE)),コントロール!B38,"－－－")</f>
        <v>－－－</v>
      </c>
      <c r="M12" s="1389"/>
      <c r="N12" s="1389"/>
      <c r="O12" s="1389" t="str">
        <f>IF(AND(OR(コントロール!B28=2,コントロール!B28=3),コントロール!D5=TRUE),コントロール!B30,"－－－")</f>
        <v>－－－</v>
      </c>
      <c r="P12" s="1389"/>
      <c r="Q12" s="1389"/>
      <c r="R12" s="505"/>
      <c r="S12" s="505"/>
      <c r="T12" s="505"/>
      <c r="U12" s="505"/>
      <c r="V12" s="506"/>
      <c r="W12" s="505"/>
      <c r="X12" s="505"/>
      <c r="Z12" s="535"/>
      <c r="AA12" s="535"/>
      <c r="AB12" s="535"/>
      <c r="AC12" s="535"/>
      <c r="AD12" s="535"/>
      <c r="AE12" s="535"/>
      <c r="AF12" s="535"/>
      <c r="AG12" s="535"/>
      <c r="AH12" s="535"/>
      <c r="AI12" s="509"/>
      <c r="AJ12" s="509"/>
      <c r="AK12" s="509"/>
      <c r="AL12" s="509"/>
      <c r="AM12" s="509"/>
      <c r="AN12" s="509"/>
      <c r="AO12" s="509"/>
      <c r="AP12" s="509"/>
    </row>
    <row r="13" spans="1:42" s="502" customFormat="1" ht="18" customHeight="1">
      <c r="A13" s="505"/>
      <c r="B13" s="1376" t="s">
        <v>1351</v>
      </c>
      <c r="C13" s="1377"/>
      <c r="D13" s="1378"/>
      <c r="E13" s="1376" t="s">
        <v>1352</v>
      </c>
      <c r="F13" s="1377"/>
      <c r="G13" s="1378"/>
      <c r="H13" s="1376" t="s">
        <v>1353</v>
      </c>
      <c r="I13" s="1377"/>
      <c r="J13" s="1378"/>
      <c r="K13" s="505"/>
      <c r="L13" s="536" t="s">
        <v>1354</v>
      </c>
      <c r="M13" s="520"/>
      <c r="N13" s="520"/>
      <c r="O13" s="520"/>
      <c r="P13" s="520"/>
      <c r="Q13" s="520"/>
      <c r="R13" s="505"/>
      <c r="S13" s="505"/>
      <c r="T13" s="505"/>
      <c r="U13" s="505"/>
      <c r="V13" s="506"/>
      <c r="W13" s="505"/>
      <c r="X13" s="505"/>
      <c r="Z13" s="535"/>
      <c r="AA13" s="535"/>
      <c r="AB13" s="535"/>
      <c r="AC13" s="535"/>
      <c r="AD13" s="535"/>
      <c r="AE13" s="535"/>
      <c r="AF13" s="535"/>
      <c r="AG13" s="535"/>
      <c r="AH13" s="535"/>
      <c r="AI13" s="509"/>
      <c r="AJ13" s="509"/>
      <c r="AK13" s="509"/>
      <c r="AL13" s="509"/>
      <c r="AM13" s="509"/>
      <c r="AN13" s="509"/>
      <c r="AO13" s="509"/>
      <c r="AP13" s="509"/>
    </row>
    <row r="14" spans="1:42" s="502" customFormat="1" ht="18" customHeight="1">
      <c r="A14" s="506"/>
      <c r="B14" s="506"/>
      <c r="C14" s="506"/>
      <c r="D14" s="506"/>
      <c r="E14" s="506"/>
      <c r="F14" s="506"/>
      <c r="G14" s="506"/>
      <c r="H14" s="506"/>
      <c r="I14" s="506"/>
      <c r="J14" s="506"/>
      <c r="K14" s="506"/>
      <c r="L14" s="506"/>
      <c r="M14" s="506"/>
      <c r="N14" s="506"/>
      <c r="O14" s="506"/>
      <c r="P14" s="506"/>
      <c r="Q14" s="506"/>
      <c r="R14" s="506"/>
      <c r="S14" s="506"/>
      <c r="T14" s="506"/>
      <c r="U14" s="506"/>
      <c r="V14" s="506"/>
      <c r="W14" s="517"/>
      <c r="X14" s="517"/>
      <c r="Z14" s="509"/>
      <c r="AA14" s="509"/>
      <c r="AB14" s="509"/>
      <c r="AC14" s="509"/>
      <c r="AD14" s="509"/>
      <c r="AE14" s="509"/>
      <c r="AF14" s="509"/>
      <c r="AG14" s="509"/>
      <c r="AH14" s="509"/>
      <c r="AI14" s="509"/>
      <c r="AJ14" s="509"/>
      <c r="AK14" s="509"/>
      <c r="AL14" s="509"/>
      <c r="AM14" s="509"/>
      <c r="AN14" s="509"/>
      <c r="AO14" s="509"/>
      <c r="AP14" s="509"/>
    </row>
    <row r="15" spans="1:42" s="502" customFormat="1" ht="18" customHeight="1">
      <c r="A15" s="506"/>
      <c r="B15" s="506"/>
      <c r="C15" s="506"/>
      <c r="D15" s="506"/>
      <c r="E15" s="506"/>
      <c r="F15" s="506"/>
      <c r="G15" s="506"/>
      <c r="H15" s="506"/>
      <c r="I15" s="506"/>
      <c r="J15" s="506"/>
      <c r="K15" s="506"/>
      <c r="L15" s="506"/>
      <c r="M15" s="506"/>
      <c r="N15" s="506"/>
      <c r="O15" s="506"/>
      <c r="P15" s="506"/>
      <c r="Q15" s="506"/>
      <c r="R15" s="506"/>
      <c r="S15" s="506"/>
      <c r="T15" s="506"/>
      <c r="U15" s="506"/>
      <c r="V15" s="506"/>
      <c r="W15" s="517"/>
      <c r="X15" s="517"/>
    </row>
    <row r="16" spans="1:42" s="502" customFormat="1" ht="18" customHeight="1">
      <c r="A16" s="537" t="s">
        <v>1450</v>
      </c>
      <c r="B16" s="538"/>
      <c r="C16" s="538"/>
      <c r="D16" s="538"/>
      <c r="E16" s="538"/>
      <c r="F16" s="538"/>
      <c r="G16" s="538"/>
      <c r="H16" s="538"/>
      <c r="I16" s="538"/>
      <c r="J16" s="538"/>
      <c r="K16" s="538"/>
      <c r="L16" s="538"/>
      <c r="M16" s="538"/>
      <c r="N16" s="538"/>
      <c r="O16" s="538"/>
      <c r="P16" s="505"/>
      <c r="Q16" s="505"/>
      <c r="R16" s="505"/>
      <c r="S16" s="505"/>
      <c r="T16" s="505"/>
      <c r="U16" s="505"/>
      <c r="V16" s="506"/>
      <c r="W16" s="517"/>
      <c r="X16" s="517"/>
    </row>
    <row r="17" spans="1:46" s="502" customFormat="1" ht="18" customHeight="1">
      <c r="A17" s="539" t="s">
        <v>1275</v>
      </c>
      <c r="B17" s="505"/>
      <c r="C17" s="505"/>
      <c r="D17" s="505"/>
      <c r="E17" s="505"/>
      <c r="F17" s="505"/>
      <c r="G17" s="505"/>
      <c r="H17" s="505"/>
      <c r="I17" s="505"/>
      <c r="J17" s="505"/>
      <c r="K17" s="505"/>
      <c r="L17" s="505"/>
      <c r="M17" s="505"/>
      <c r="N17" s="505"/>
      <c r="O17" s="505"/>
      <c r="P17" s="505"/>
      <c r="Q17" s="505"/>
      <c r="R17" s="505"/>
      <c r="S17" s="505"/>
      <c r="T17" s="505"/>
      <c r="U17" s="505"/>
      <c r="V17" s="506"/>
      <c r="W17" s="517"/>
      <c r="X17" s="517"/>
    </row>
    <row r="18" spans="1:46" s="502" customFormat="1" ht="18" customHeight="1">
      <c r="A18" s="539" t="s">
        <v>1276</v>
      </c>
      <c r="B18" s="505"/>
      <c r="C18" s="505"/>
      <c r="D18" s="505"/>
      <c r="E18" s="505"/>
      <c r="F18" s="505"/>
      <c r="G18" s="505"/>
      <c r="H18" s="505"/>
      <c r="I18" s="505"/>
      <c r="J18" s="505"/>
      <c r="K18" s="505"/>
      <c r="L18" s="505"/>
      <c r="M18" s="505"/>
      <c r="N18" s="505"/>
      <c r="O18" s="505"/>
      <c r="P18" s="505"/>
      <c r="Q18" s="505"/>
      <c r="R18" s="505"/>
      <c r="S18" s="505"/>
      <c r="T18" s="505"/>
      <c r="U18" s="505"/>
      <c r="V18" s="506"/>
      <c r="W18" s="517"/>
      <c r="X18" s="517"/>
      <c r="AF18" s="530"/>
      <c r="AG18" s="530"/>
      <c r="AH18" s="530"/>
      <c r="AI18" s="530"/>
      <c r="AJ18" s="530"/>
      <c r="AK18" s="530"/>
      <c r="AL18" s="530"/>
    </row>
    <row r="19" spans="1:46" s="502" customFormat="1" ht="18" customHeight="1">
      <c r="A19" s="539" t="s">
        <v>1416</v>
      </c>
      <c r="B19" s="505"/>
      <c r="C19" s="505"/>
      <c r="D19" s="505"/>
      <c r="E19" s="505"/>
      <c r="F19" s="505"/>
      <c r="G19" s="505"/>
      <c r="H19" s="505"/>
      <c r="I19" s="505"/>
      <c r="J19" s="505"/>
      <c r="K19" s="505"/>
      <c r="L19" s="505"/>
      <c r="M19" s="505"/>
      <c r="N19" s="505"/>
      <c r="O19" s="505"/>
      <c r="P19" s="505"/>
      <c r="Q19" s="505"/>
      <c r="R19" s="505"/>
      <c r="S19" s="505"/>
      <c r="T19" s="505"/>
      <c r="U19" s="505"/>
      <c r="V19" s="506"/>
      <c r="W19" s="517"/>
      <c r="X19" s="517"/>
      <c r="AF19" s="530"/>
      <c r="AG19" s="530"/>
      <c r="AH19" s="530"/>
      <c r="AI19" s="530"/>
      <c r="AJ19" s="530"/>
      <c r="AK19" s="530"/>
      <c r="AL19" s="530"/>
    </row>
    <row r="20" spans="1:46" s="502" customFormat="1" ht="18" customHeight="1" thickBot="1">
      <c r="A20" s="505"/>
      <c r="B20" s="505"/>
      <c r="C20" s="505"/>
      <c r="D20" s="1359" t="s">
        <v>1266</v>
      </c>
      <c r="E20" s="1360"/>
      <c r="F20" s="1360"/>
      <c r="G20" s="1360"/>
      <c r="H20" s="540" t="s">
        <v>1233</v>
      </c>
      <c r="I20" s="1359" t="s">
        <v>1267</v>
      </c>
      <c r="J20" s="1360"/>
      <c r="K20" s="1360"/>
      <c r="L20" s="1360"/>
      <c r="M20" s="540" t="s">
        <v>1233</v>
      </c>
      <c r="N20" s="1359" t="s">
        <v>1268</v>
      </c>
      <c r="O20" s="1360"/>
      <c r="P20" s="1360"/>
      <c r="Q20" s="1360"/>
      <c r="R20" s="540" t="s">
        <v>1233</v>
      </c>
      <c r="S20" s="541"/>
      <c r="T20" s="505"/>
      <c r="U20" s="505"/>
      <c r="V20" s="506"/>
      <c r="W20" s="517"/>
      <c r="X20" s="517"/>
      <c r="AF20" s="505"/>
      <c r="AG20" s="505"/>
      <c r="AH20" s="505"/>
      <c r="AI20" s="505"/>
      <c r="AJ20" s="505"/>
      <c r="AK20" s="509"/>
      <c r="AL20" s="509"/>
    </row>
    <row r="21" spans="1:46" s="502" customFormat="1" ht="18" customHeight="1" thickTop="1">
      <c r="A21" s="505"/>
      <c r="B21" s="505"/>
      <c r="C21" s="518" t="s">
        <v>1230</v>
      </c>
      <c r="D21" s="542" t="b">
        <f>IF(海投申込書!C72="■",TRUE,FALSE)</f>
        <v>0</v>
      </c>
      <c r="E21" s="505" t="s">
        <v>1231</v>
      </c>
      <c r="F21" s="505"/>
      <c r="G21" s="505"/>
      <c r="H21" s="543">
        <v>1</v>
      </c>
      <c r="I21" s="542" t="b">
        <f>IF(海投申込書!C73="■",TRUE,FALSE)</f>
        <v>0</v>
      </c>
      <c r="J21" s="505" t="s">
        <v>1232</v>
      </c>
      <c r="K21" s="505"/>
      <c r="L21" s="505"/>
      <c r="M21" s="543">
        <v>2</v>
      </c>
      <c r="N21" s="542" t="b">
        <f>IF(海投申込書!C74="■",TRUE,FALSE)</f>
        <v>0</v>
      </c>
      <c r="O21" s="505" t="s">
        <v>1237</v>
      </c>
      <c r="P21" s="505"/>
      <c r="Q21" s="505"/>
      <c r="R21" s="543">
        <v>3</v>
      </c>
      <c r="S21" s="544">
        <f>IF(OR(N21=TRUE,AND(D21=TRUE,I21=TRUE)),R21,IF(D21=TRUE,H21,IF(I21=TRUE,2,)))</f>
        <v>0</v>
      </c>
      <c r="T21" s="505" t="s">
        <v>1394</v>
      </c>
      <c r="U21" s="505"/>
      <c r="V21" s="506"/>
      <c r="W21" s="517"/>
      <c r="X21" s="517"/>
      <c r="AF21" s="509"/>
      <c r="AG21" s="509"/>
      <c r="AH21" s="509"/>
      <c r="AI21" s="545"/>
      <c r="AJ21" s="508"/>
      <c r="AK21" s="509"/>
      <c r="AL21" s="509"/>
    </row>
    <row r="22" spans="1:46" s="502" customFormat="1" ht="18" customHeight="1">
      <c r="A22" s="505"/>
      <c r="B22" s="505"/>
      <c r="C22" s="545" t="s">
        <v>1402</v>
      </c>
      <c r="D22" s="546" t="b">
        <f>IF(海投申込書!J71="■",TRUE,FALSE)</f>
        <v>0</v>
      </c>
      <c r="E22" s="547" t="s">
        <v>1265</v>
      </c>
      <c r="F22" s="547"/>
      <c r="G22" s="547"/>
      <c r="H22" s="548">
        <v>1</v>
      </c>
      <c r="I22" s="546" t="b">
        <f>IF(海投申込書!J72="■",TRUE,FALSE)</f>
        <v>0</v>
      </c>
      <c r="J22" s="547" t="s">
        <v>1272</v>
      </c>
      <c r="K22" s="547"/>
      <c r="L22" s="547"/>
      <c r="M22" s="549">
        <v>2</v>
      </c>
      <c r="N22" s="550"/>
      <c r="O22" s="551"/>
      <c r="P22" s="551"/>
      <c r="Q22" s="551"/>
      <c r="R22" s="552"/>
      <c r="S22" s="553">
        <f>IF(D22=TRUE,H22,IF(I22=TRUE,M22,IF(N22=TRUE,R22,0)))</f>
        <v>0</v>
      </c>
      <c r="T22" s="505" t="s">
        <v>1273</v>
      </c>
      <c r="U22" s="505"/>
      <c r="V22" s="506"/>
      <c r="W22" s="517"/>
      <c r="X22" s="517"/>
      <c r="AF22" s="505"/>
      <c r="AG22" s="505"/>
      <c r="AH22" s="509"/>
      <c r="AI22" s="545"/>
      <c r="AJ22" s="508"/>
      <c r="AK22" s="509"/>
      <c r="AL22" s="509"/>
    </row>
    <row r="23" spans="1:46" s="502" customFormat="1" ht="18" customHeight="1">
      <c r="Q23" s="506"/>
      <c r="R23" s="518" t="s">
        <v>1239</v>
      </c>
      <c r="S23" s="554" t="str">
        <f>+S21&amp;S22</f>
        <v>00</v>
      </c>
      <c r="T23" s="506"/>
      <c r="U23" s="555"/>
      <c r="V23" s="555"/>
      <c r="W23" s="556" t="s">
        <v>1306</v>
      </c>
      <c r="X23" s="557" t="str">
        <f>VLOOKUP(S23,B33:AG45,29,FALSE)</f>
        <v>未選択の項目があります</v>
      </c>
      <c r="Y23" s="505"/>
      <c r="AF23" s="505"/>
      <c r="AG23" s="505"/>
      <c r="AH23" s="509"/>
      <c r="AI23" s="545"/>
      <c r="AJ23" s="508"/>
      <c r="AK23" s="509"/>
      <c r="AL23" s="509"/>
    </row>
    <row r="24" spans="1:46" s="502" customFormat="1" ht="18" customHeight="1">
      <c r="A24" s="558" t="s">
        <v>1412</v>
      </c>
      <c r="Q24" s="559"/>
      <c r="V24" s="506"/>
      <c r="W24" s="517"/>
      <c r="X24" s="517"/>
      <c r="AF24" s="505"/>
      <c r="AG24" s="505"/>
      <c r="AH24" s="509"/>
      <c r="AI24" s="545"/>
      <c r="AJ24" s="508"/>
      <c r="AK24" s="509"/>
      <c r="AL24" s="509"/>
    </row>
    <row r="25" spans="1:46" s="502" customFormat="1" ht="18" customHeight="1" thickBot="1">
      <c r="A25" s="506"/>
      <c r="B25" s="505"/>
      <c r="C25" s="518"/>
      <c r="D25" s="1359" t="s">
        <v>1266</v>
      </c>
      <c r="E25" s="1360"/>
      <c r="F25" s="1360"/>
      <c r="G25" s="1360"/>
      <c r="H25" s="540" t="s">
        <v>1233</v>
      </c>
      <c r="I25" s="1359" t="s">
        <v>1267</v>
      </c>
      <c r="J25" s="1360"/>
      <c r="K25" s="1360"/>
      <c r="L25" s="1360"/>
      <c r="M25" s="540" t="s">
        <v>1233</v>
      </c>
      <c r="N25" s="1359"/>
      <c r="O25" s="1360"/>
      <c r="P25" s="1360"/>
      <c r="Q25" s="1360"/>
      <c r="R25" s="540"/>
      <c r="S25" s="541"/>
      <c r="U25" s="505"/>
      <c r="V25" s="506"/>
      <c r="W25" s="517"/>
      <c r="X25" s="517"/>
      <c r="AF25" s="505"/>
      <c r="AG25" s="505"/>
      <c r="AH25" s="509"/>
      <c r="AI25" s="545"/>
      <c r="AJ25" s="508"/>
      <c r="AK25" s="509"/>
      <c r="AL25" s="509"/>
    </row>
    <row r="26" spans="1:46" s="502" customFormat="1" ht="18" customHeight="1" thickTop="1">
      <c r="A26" s="505"/>
      <c r="B26" s="505"/>
      <c r="C26" s="545" t="s">
        <v>1402</v>
      </c>
      <c r="D26" s="560" t="b">
        <f>IF(海投申込書!J78=E26,TRUE,FALSE)</f>
        <v>0</v>
      </c>
      <c r="E26" s="561" t="s">
        <v>1403</v>
      </c>
      <c r="F26" s="561"/>
      <c r="G26" s="561"/>
      <c r="H26" s="562">
        <v>1</v>
      </c>
      <c r="I26" s="563" t="b">
        <f>IF(海投申込書!J78=J26,TRUE,FALSE)</f>
        <v>0</v>
      </c>
      <c r="J26" s="561" t="s">
        <v>1404</v>
      </c>
      <c r="K26" s="561"/>
      <c r="L26" s="561"/>
      <c r="M26" s="564">
        <v>2</v>
      </c>
      <c r="N26" s="550"/>
      <c r="O26" s="551"/>
      <c r="P26" s="551"/>
      <c r="Q26" s="551"/>
      <c r="R26" s="552"/>
      <c r="S26" s="565">
        <f>IF(D26=TRUE,H26,IF(I26=TRUE,M26,0))</f>
        <v>0</v>
      </c>
      <c r="T26" s="505"/>
      <c r="U26" s="505"/>
      <c r="V26" s="506"/>
      <c r="W26" s="517"/>
      <c r="X26" s="517"/>
      <c r="AF26" s="505"/>
      <c r="AG26" s="505"/>
      <c r="AH26" s="509"/>
      <c r="AI26" s="545"/>
      <c r="AJ26" s="508"/>
      <c r="AK26" s="509"/>
      <c r="AL26" s="509"/>
    </row>
    <row r="27" spans="1:46" s="502" customFormat="1" ht="18" customHeight="1">
      <c r="A27" s="505"/>
      <c r="B27" s="505"/>
      <c r="C27" s="518" t="s">
        <v>1405</v>
      </c>
      <c r="D27" s="546" t="b">
        <f>IF(海投申込書!R78=E27,TRUE,FALSE)</f>
        <v>0</v>
      </c>
      <c r="E27" s="547" t="s">
        <v>1407</v>
      </c>
      <c r="F27" s="547"/>
      <c r="G27" s="547"/>
      <c r="H27" s="548">
        <v>1</v>
      </c>
      <c r="I27" s="566" t="b">
        <f>IF(海投申込書!R78=J27,TRUE,FALSE)</f>
        <v>0</v>
      </c>
      <c r="J27" s="547" t="s">
        <v>1406</v>
      </c>
      <c r="K27" s="547"/>
      <c r="L27" s="547"/>
      <c r="M27" s="567">
        <v>2</v>
      </c>
      <c r="N27" s="550"/>
      <c r="O27" s="551"/>
      <c r="P27" s="551"/>
      <c r="Q27" s="551"/>
      <c r="R27" s="552"/>
      <c r="S27" s="553">
        <f>IF(D27=TRUE,H27,IF(I27=TRUE,M27,0))</f>
        <v>0</v>
      </c>
      <c r="T27" s="505"/>
      <c r="U27" s="505"/>
      <c r="V27" s="506"/>
      <c r="W27" s="517"/>
      <c r="X27" s="517"/>
      <c r="AF27" s="505"/>
      <c r="AG27" s="505"/>
      <c r="AH27" s="509"/>
      <c r="AI27" s="545"/>
      <c r="AJ27" s="508"/>
      <c r="AK27" s="509"/>
      <c r="AL27" s="509"/>
    </row>
    <row r="28" spans="1:46" s="502" customFormat="1" ht="18" customHeight="1">
      <c r="A28" s="505"/>
      <c r="B28" s="505"/>
      <c r="C28" s="518"/>
      <c r="D28" s="568"/>
      <c r="E28" s="505"/>
      <c r="F28" s="505"/>
      <c r="G28" s="505"/>
      <c r="H28" s="569"/>
      <c r="I28" s="568"/>
      <c r="J28" s="505"/>
      <c r="P28" s="505"/>
      <c r="Q28" s="506"/>
      <c r="R28" s="518" t="s">
        <v>1239</v>
      </c>
      <c r="S28" s="554" t="str">
        <f>S26&amp;S27</f>
        <v>00</v>
      </c>
      <c r="T28" s="506"/>
      <c r="U28" s="555"/>
      <c r="V28" s="555"/>
      <c r="W28" s="556" t="s">
        <v>1306</v>
      </c>
      <c r="X28" s="557" t="str">
        <f>VLOOKUP(S28,B48:AM57,29,FALSE)</f>
        <v>　</v>
      </c>
      <c r="AF28" s="505"/>
      <c r="AG28" s="505"/>
      <c r="AH28" s="509"/>
      <c r="AI28" s="545"/>
      <c r="AJ28" s="508"/>
      <c r="AK28" s="509"/>
      <c r="AL28" s="509"/>
    </row>
    <row r="29" spans="1:46" s="502" customFormat="1" ht="18" customHeight="1">
      <c r="A29" s="505"/>
      <c r="B29" s="505"/>
      <c r="C29" s="518"/>
      <c r="D29" s="568"/>
      <c r="E29" s="505"/>
      <c r="F29" s="505"/>
      <c r="G29" s="505"/>
      <c r="H29" s="569"/>
      <c r="I29" s="568"/>
      <c r="J29" s="505"/>
      <c r="K29" s="557"/>
      <c r="L29" s="557"/>
      <c r="M29" s="570"/>
      <c r="N29" s="571"/>
      <c r="O29" s="572"/>
      <c r="P29" s="557"/>
      <c r="Q29" s="572"/>
      <c r="R29" s="572"/>
      <c r="U29" s="506"/>
      <c r="V29" s="506"/>
      <c r="W29" s="517"/>
      <c r="X29" s="517"/>
      <c r="AF29" s="505"/>
      <c r="AG29" s="505"/>
      <c r="AH29" s="509"/>
      <c r="AI29" s="517"/>
      <c r="AJ29" s="509"/>
      <c r="AK29" s="509"/>
      <c r="AL29" s="509"/>
    </row>
    <row r="30" spans="1:46" s="502" customFormat="1" ht="18" customHeight="1">
      <c r="A30" s="573" t="s">
        <v>1413</v>
      </c>
      <c r="B30" s="505"/>
      <c r="C30" s="518"/>
      <c r="D30" s="568"/>
      <c r="E30" s="505"/>
      <c r="F30" s="505"/>
      <c r="G30" s="505"/>
      <c r="H30" s="522" t="s">
        <v>1436</v>
      </c>
      <c r="I30" s="568"/>
      <c r="J30" s="505"/>
      <c r="K30" s="505"/>
      <c r="L30" s="505"/>
      <c r="M30" s="569"/>
      <c r="N30" s="556"/>
      <c r="O30" s="557"/>
      <c r="P30" s="505"/>
      <c r="U30" s="570"/>
      <c r="V30" s="570"/>
      <c r="W30" s="572"/>
      <c r="X30" s="574"/>
      <c r="Y30" s="572"/>
      <c r="Z30" s="572"/>
      <c r="AB30" s="509"/>
      <c r="AC30" s="509"/>
    </row>
    <row r="31" spans="1:46" s="502" customFormat="1" ht="18" customHeight="1">
      <c r="A31" s="539" t="s">
        <v>1410</v>
      </c>
      <c r="B31" s="505"/>
      <c r="AB31" s="509"/>
      <c r="AC31" s="509"/>
    </row>
    <row r="32" spans="1:46" s="502" customFormat="1" ht="18" customHeight="1" thickBot="1">
      <c r="A32" s="507"/>
      <c r="B32" s="575" t="s">
        <v>1234</v>
      </c>
      <c r="C32" s="1364" t="s">
        <v>1229</v>
      </c>
      <c r="D32" s="1365"/>
      <c r="E32" s="1366"/>
      <c r="F32" s="1364" t="s">
        <v>1319</v>
      </c>
      <c r="G32" s="1365"/>
      <c r="H32" s="1366"/>
      <c r="I32" s="1361" t="s">
        <v>1488</v>
      </c>
      <c r="J32" s="1362"/>
      <c r="K32" s="1362"/>
      <c r="L32" s="1362"/>
      <c r="M32" s="1362"/>
      <c r="N32" s="1362"/>
      <c r="O32" s="1362"/>
      <c r="P32" s="1362"/>
      <c r="Q32" s="1362"/>
      <c r="R32" s="1362"/>
      <c r="S32" s="1362"/>
      <c r="T32" s="1362"/>
      <c r="U32" s="1362"/>
      <c r="V32" s="1362"/>
      <c r="W32" s="1362"/>
      <c r="X32" s="1362"/>
      <c r="Y32" s="1362"/>
      <c r="Z32" s="1362"/>
      <c r="AA32" s="1362"/>
      <c r="AB32" s="1362"/>
      <c r="AC32" s="1363"/>
      <c r="AD32" s="1355" t="s">
        <v>1422</v>
      </c>
      <c r="AE32" s="1356"/>
      <c r="AF32" s="1356"/>
      <c r="AG32" s="1356"/>
      <c r="AH32" s="1356"/>
      <c r="AI32" s="1356"/>
      <c r="AJ32" s="1356"/>
      <c r="AK32" s="1356"/>
      <c r="AL32" s="1356"/>
      <c r="AM32" s="1356"/>
      <c r="AN32" s="1356"/>
      <c r="AO32" s="1356"/>
      <c r="AP32" s="1356"/>
      <c r="AQ32" s="1356"/>
      <c r="AR32" s="1356"/>
      <c r="AS32" s="1356"/>
      <c r="AT32" s="1356"/>
    </row>
    <row r="33" spans="1:46" s="502" customFormat="1" ht="18" customHeight="1" thickTop="1">
      <c r="A33" s="517"/>
      <c r="B33" s="576" t="s">
        <v>1424</v>
      </c>
      <c r="C33" s="577" t="s">
        <v>1231</v>
      </c>
      <c r="D33" s="578"/>
      <c r="E33" s="579"/>
      <c r="F33" s="577" t="s">
        <v>1415</v>
      </c>
      <c r="G33" s="578"/>
      <c r="H33" s="579"/>
      <c r="I33" s="580" t="s">
        <v>312</v>
      </c>
      <c r="J33" s="581" t="s">
        <v>1420</v>
      </c>
      <c r="K33" s="578"/>
      <c r="N33" s="581"/>
      <c r="O33" s="581"/>
      <c r="P33" s="581"/>
      <c r="Q33" s="581"/>
      <c r="R33" s="581"/>
      <c r="AB33" s="509"/>
      <c r="AC33" s="509"/>
      <c r="AD33" s="582" t="s">
        <v>1462</v>
      </c>
      <c r="AT33" s="583"/>
    </row>
    <row r="34" spans="1:46" s="502" customFormat="1" ht="18" customHeight="1">
      <c r="A34" s="517"/>
      <c r="B34" s="576" t="s">
        <v>1425</v>
      </c>
      <c r="C34" s="577" t="s">
        <v>1231</v>
      </c>
      <c r="D34" s="578"/>
      <c r="E34" s="579"/>
      <c r="F34" s="577" t="s">
        <v>1414</v>
      </c>
      <c r="G34" s="578"/>
      <c r="H34" s="579"/>
      <c r="I34" s="580" t="s">
        <v>1238</v>
      </c>
      <c r="J34" s="581" t="s">
        <v>1417</v>
      </c>
      <c r="K34" s="584"/>
      <c r="N34" s="581"/>
      <c r="O34" s="581"/>
      <c r="P34" s="581"/>
      <c r="Q34" s="581"/>
      <c r="R34" s="581"/>
      <c r="AB34" s="509"/>
      <c r="AC34" s="509"/>
      <c r="AD34" s="582" t="s">
        <v>1476</v>
      </c>
      <c r="AT34" s="583"/>
    </row>
    <row r="35" spans="1:46" s="502" customFormat="1" ht="18" customHeight="1">
      <c r="A35" s="517"/>
      <c r="B35" s="576" t="s">
        <v>1426</v>
      </c>
      <c r="C35" s="577" t="s">
        <v>1289</v>
      </c>
      <c r="D35" s="578"/>
      <c r="E35" s="579"/>
      <c r="F35" s="577" t="s">
        <v>1415</v>
      </c>
      <c r="G35" s="578"/>
      <c r="H35" s="579"/>
      <c r="I35" s="580" t="s">
        <v>312</v>
      </c>
      <c r="J35" s="581" t="s">
        <v>1421</v>
      </c>
      <c r="K35" s="581"/>
      <c r="L35" s="585"/>
      <c r="M35" s="586"/>
      <c r="N35" s="581"/>
      <c r="O35" s="581"/>
      <c r="P35" s="581"/>
      <c r="Q35" s="581"/>
      <c r="R35" s="581"/>
      <c r="AD35" s="582" t="s">
        <v>1475</v>
      </c>
      <c r="AT35" s="583"/>
    </row>
    <row r="36" spans="1:46" s="502" customFormat="1" ht="18" customHeight="1">
      <c r="A36" s="545"/>
      <c r="B36" s="576" t="s">
        <v>1427</v>
      </c>
      <c r="C36" s="577" t="s">
        <v>1270</v>
      </c>
      <c r="D36" s="578"/>
      <c r="E36" s="579"/>
      <c r="F36" s="577" t="s">
        <v>1414</v>
      </c>
      <c r="G36" s="578"/>
      <c r="H36" s="579"/>
      <c r="I36" s="580" t="s">
        <v>1238</v>
      </c>
      <c r="J36" s="587" t="s">
        <v>1418</v>
      </c>
      <c r="K36" s="581"/>
      <c r="L36" s="585"/>
      <c r="M36" s="587"/>
      <c r="N36" s="581"/>
      <c r="O36" s="581"/>
      <c r="P36" s="581"/>
      <c r="Q36" s="581"/>
      <c r="R36" s="581"/>
      <c r="AD36" s="582" t="s">
        <v>1479</v>
      </c>
      <c r="AT36" s="583"/>
    </row>
    <row r="37" spans="1:46" s="502" customFormat="1" ht="18" customHeight="1">
      <c r="A37" s="585"/>
      <c r="B37" s="576" t="s">
        <v>1428</v>
      </c>
      <c r="C37" s="577" t="s">
        <v>1271</v>
      </c>
      <c r="D37" s="578"/>
      <c r="E37" s="579"/>
      <c r="F37" s="577" t="s">
        <v>1415</v>
      </c>
      <c r="G37" s="578"/>
      <c r="H37" s="579"/>
      <c r="I37" s="580" t="s">
        <v>312</v>
      </c>
      <c r="J37" s="587" t="s">
        <v>1419</v>
      </c>
      <c r="K37" s="584"/>
      <c r="L37" s="585"/>
      <c r="M37" s="581"/>
      <c r="N37" s="581"/>
      <c r="O37" s="581"/>
      <c r="P37" s="581"/>
      <c r="Q37" s="581"/>
      <c r="R37" s="581"/>
      <c r="AD37" s="582" t="s">
        <v>1475</v>
      </c>
      <c r="AT37" s="583"/>
    </row>
    <row r="38" spans="1:46" s="502" customFormat="1" ht="18" customHeight="1">
      <c r="A38" s="585"/>
      <c r="B38" s="576" t="s">
        <v>1429</v>
      </c>
      <c r="C38" s="577" t="s">
        <v>1271</v>
      </c>
      <c r="D38" s="578"/>
      <c r="E38" s="579"/>
      <c r="F38" s="577" t="s">
        <v>1414</v>
      </c>
      <c r="G38" s="578"/>
      <c r="H38" s="579"/>
      <c r="I38" s="580" t="s">
        <v>1238</v>
      </c>
      <c r="J38" s="588" t="s">
        <v>1490</v>
      </c>
      <c r="K38" s="584"/>
      <c r="L38" s="585"/>
      <c r="M38" s="586"/>
      <c r="N38" s="581"/>
      <c r="O38" s="581"/>
      <c r="P38" s="581"/>
      <c r="Q38" s="581"/>
      <c r="R38" s="586"/>
      <c r="AD38" s="582" t="s">
        <v>1479</v>
      </c>
      <c r="AT38" s="583"/>
    </row>
    <row r="39" spans="1:46" s="502" customFormat="1" ht="18" customHeight="1">
      <c r="A39" s="585"/>
      <c r="B39" s="576"/>
      <c r="C39" s="577"/>
      <c r="D39" s="578"/>
      <c r="E39" s="579"/>
      <c r="F39" s="577"/>
      <c r="G39" s="578"/>
      <c r="H39" s="579"/>
      <c r="I39" s="580"/>
      <c r="J39" s="588" t="s">
        <v>1491</v>
      </c>
      <c r="K39" s="584"/>
      <c r="L39" s="585"/>
      <c r="M39" s="586"/>
      <c r="N39" s="581"/>
      <c r="O39" s="581"/>
      <c r="P39" s="581"/>
      <c r="Q39" s="581"/>
      <c r="R39" s="586"/>
      <c r="AD39" s="582"/>
      <c r="AT39" s="583"/>
    </row>
    <row r="40" spans="1:46" s="502" customFormat="1" ht="18" customHeight="1">
      <c r="A40" s="585"/>
      <c r="B40" s="589" t="s">
        <v>1430</v>
      </c>
      <c r="C40" s="590"/>
      <c r="D40" s="591"/>
      <c r="E40" s="592"/>
      <c r="F40" s="590"/>
      <c r="G40" s="591"/>
      <c r="H40" s="592"/>
      <c r="I40" s="593" t="s">
        <v>493</v>
      </c>
      <c r="J40" s="594"/>
      <c r="K40" s="594"/>
      <c r="L40" s="595"/>
      <c r="M40" s="591"/>
      <c r="N40" s="591"/>
      <c r="O40" s="591"/>
      <c r="P40" s="591"/>
      <c r="Q40" s="591"/>
      <c r="R40" s="591"/>
      <c r="S40" s="596"/>
      <c r="T40" s="596"/>
      <c r="U40" s="596"/>
      <c r="V40" s="596"/>
      <c r="W40" s="596"/>
      <c r="X40" s="596"/>
      <c r="Y40" s="596"/>
      <c r="Z40" s="596"/>
      <c r="AA40" s="596"/>
      <c r="AB40" s="596"/>
      <c r="AC40" s="596"/>
      <c r="AD40" s="597" t="s">
        <v>1423</v>
      </c>
      <c r="AE40" s="598"/>
      <c r="AF40" s="598"/>
      <c r="AG40" s="598"/>
      <c r="AH40" s="598"/>
      <c r="AI40" s="598"/>
      <c r="AJ40" s="598"/>
      <c r="AK40" s="598"/>
      <c r="AL40" s="598"/>
      <c r="AM40" s="598"/>
      <c r="AN40" s="598"/>
      <c r="AO40" s="598"/>
      <c r="AP40" s="598"/>
      <c r="AQ40" s="598"/>
      <c r="AR40" s="598"/>
      <c r="AS40" s="598"/>
      <c r="AT40" s="599"/>
    </row>
    <row r="41" spans="1:46" s="502" customFormat="1" ht="18" customHeight="1">
      <c r="A41" s="585"/>
      <c r="B41" s="600" t="s">
        <v>1431</v>
      </c>
      <c r="C41" s="601"/>
      <c r="D41" s="588"/>
      <c r="E41" s="602"/>
      <c r="F41" s="601"/>
      <c r="G41" s="588"/>
      <c r="H41" s="602"/>
      <c r="I41" s="580" t="s">
        <v>493</v>
      </c>
      <c r="J41" s="588"/>
      <c r="K41" s="588"/>
      <c r="L41" s="603"/>
      <c r="M41" s="587"/>
      <c r="N41" s="587"/>
      <c r="O41" s="587"/>
      <c r="P41" s="587"/>
      <c r="Q41" s="587"/>
      <c r="R41" s="587"/>
      <c r="S41" s="572"/>
      <c r="T41" s="572"/>
      <c r="U41" s="572"/>
      <c r="V41" s="572"/>
      <c r="W41" s="572"/>
      <c r="X41" s="572"/>
      <c r="Y41" s="572"/>
      <c r="Z41" s="572"/>
      <c r="AA41" s="572"/>
      <c r="AB41" s="572"/>
      <c r="AC41" s="572"/>
      <c r="AD41" s="582" t="s">
        <v>1423</v>
      </c>
      <c r="AT41" s="583"/>
    </row>
    <row r="42" spans="1:46" s="502" customFormat="1" ht="18" customHeight="1">
      <c r="A42" s="585"/>
      <c r="B42" s="600" t="s">
        <v>1432</v>
      </c>
      <c r="C42" s="601"/>
      <c r="D42" s="588"/>
      <c r="E42" s="602"/>
      <c r="F42" s="601"/>
      <c r="G42" s="588"/>
      <c r="H42" s="602"/>
      <c r="I42" s="580" t="s">
        <v>493</v>
      </c>
      <c r="J42" s="588"/>
      <c r="K42" s="588"/>
      <c r="L42" s="603"/>
      <c r="M42" s="587"/>
      <c r="N42" s="587"/>
      <c r="O42" s="587"/>
      <c r="P42" s="587"/>
      <c r="Q42" s="587"/>
      <c r="R42" s="587"/>
      <c r="S42" s="572"/>
      <c r="T42" s="572"/>
      <c r="U42" s="572"/>
      <c r="V42" s="572"/>
      <c r="W42" s="572"/>
      <c r="X42" s="572"/>
      <c r="Y42" s="572"/>
      <c r="Z42" s="572"/>
      <c r="AA42" s="572"/>
      <c r="AB42" s="572"/>
      <c r="AC42" s="572"/>
      <c r="AD42" s="582" t="s">
        <v>1423</v>
      </c>
      <c r="AT42" s="583"/>
    </row>
    <row r="43" spans="1:46" s="502" customFormat="1" ht="18" customHeight="1">
      <c r="A43" s="585"/>
      <c r="B43" s="600" t="s">
        <v>1433</v>
      </c>
      <c r="C43" s="601"/>
      <c r="D43" s="588"/>
      <c r="E43" s="602"/>
      <c r="F43" s="601"/>
      <c r="G43" s="588"/>
      <c r="H43" s="602"/>
      <c r="I43" s="580" t="s">
        <v>493</v>
      </c>
      <c r="J43" s="588"/>
      <c r="K43" s="588"/>
      <c r="L43" s="572"/>
      <c r="M43" s="572"/>
      <c r="N43" s="572"/>
      <c r="O43" s="587"/>
      <c r="P43" s="587"/>
      <c r="Q43" s="587"/>
      <c r="R43" s="587"/>
      <c r="S43" s="572"/>
      <c r="T43" s="572"/>
      <c r="U43" s="572"/>
      <c r="V43" s="572"/>
      <c r="W43" s="572"/>
      <c r="X43" s="572"/>
      <c r="Y43" s="572"/>
      <c r="Z43" s="572"/>
      <c r="AA43" s="572"/>
      <c r="AB43" s="572"/>
      <c r="AC43" s="572"/>
      <c r="AD43" s="582" t="s">
        <v>1423</v>
      </c>
      <c r="AT43" s="583"/>
    </row>
    <row r="44" spans="1:46" s="502" customFormat="1" ht="18" customHeight="1">
      <c r="A44" s="585"/>
      <c r="B44" s="600" t="s">
        <v>1434</v>
      </c>
      <c r="C44" s="601"/>
      <c r="D44" s="588"/>
      <c r="E44" s="602"/>
      <c r="F44" s="601"/>
      <c r="G44" s="588"/>
      <c r="H44" s="602"/>
      <c r="I44" s="580" t="s">
        <v>493</v>
      </c>
      <c r="J44" s="588"/>
      <c r="K44" s="588"/>
      <c r="L44" s="603"/>
      <c r="M44" s="587"/>
      <c r="N44" s="587"/>
      <c r="O44" s="587"/>
      <c r="P44" s="587"/>
      <c r="Q44" s="587"/>
      <c r="R44" s="587"/>
      <c r="S44" s="572"/>
      <c r="T44" s="572"/>
      <c r="U44" s="572"/>
      <c r="V44" s="572"/>
      <c r="W44" s="572"/>
      <c r="X44" s="572"/>
      <c r="Y44" s="572"/>
      <c r="Z44" s="572"/>
      <c r="AA44" s="572"/>
      <c r="AB44" s="572"/>
      <c r="AC44" s="572"/>
      <c r="AD44" s="582" t="s">
        <v>1423</v>
      </c>
      <c r="AT44" s="583"/>
    </row>
    <row r="45" spans="1:46" s="502" customFormat="1" ht="18" customHeight="1">
      <c r="A45" s="585"/>
      <c r="B45" s="604" t="s">
        <v>1435</v>
      </c>
      <c r="C45" s="605"/>
      <c r="D45" s="606"/>
      <c r="E45" s="607"/>
      <c r="F45" s="605"/>
      <c r="G45" s="606"/>
      <c r="H45" s="607"/>
      <c r="I45" s="608" t="s">
        <v>493</v>
      </c>
      <c r="J45" s="606"/>
      <c r="K45" s="606"/>
      <c r="L45" s="609"/>
      <c r="M45" s="610"/>
      <c r="N45" s="610"/>
      <c r="O45" s="610"/>
      <c r="P45" s="610"/>
      <c r="Q45" s="610"/>
      <c r="R45" s="610"/>
      <c r="S45" s="611"/>
      <c r="T45" s="611"/>
      <c r="U45" s="611"/>
      <c r="V45" s="611"/>
      <c r="W45" s="611"/>
      <c r="X45" s="611"/>
      <c r="Y45" s="611"/>
      <c r="Z45" s="611"/>
      <c r="AA45" s="611"/>
      <c r="AB45" s="611"/>
      <c r="AC45" s="611"/>
      <c r="AD45" s="612" t="s">
        <v>1423</v>
      </c>
      <c r="AE45" s="613"/>
      <c r="AF45" s="613"/>
      <c r="AG45" s="613"/>
      <c r="AH45" s="613"/>
      <c r="AI45" s="613"/>
      <c r="AJ45" s="613"/>
      <c r="AK45" s="613"/>
      <c r="AL45" s="613"/>
      <c r="AM45" s="613"/>
      <c r="AN45" s="613"/>
      <c r="AO45" s="613"/>
      <c r="AP45" s="613"/>
      <c r="AQ45" s="613"/>
      <c r="AR45" s="613"/>
      <c r="AS45" s="613"/>
      <c r="AT45" s="614"/>
    </row>
    <row r="46" spans="1:46" s="502" customFormat="1" ht="18" customHeight="1">
      <c r="A46" s="558" t="s">
        <v>1412</v>
      </c>
      <c r="B46" s="615"/>
      <c r="C46" s="570"/>
      <c r="D46" s="570"/>
      <c r="E46" s="570"/>
      <c r="F46" s="570"/>
      <c r="G46" s="570"/>
      <c r="H46" s="570"/>
      <c r="I46" s="570"/>
      <c r="J46" s="570"/>
      <c r="K46" s="570"/>
      <c r="L46" s="603"/>
      <c r="M46" s="616"/>
      <c r="N46" s="570"/>
      <c r="O46" s="570"/>
      <c r="P46" s="570"/>
      <c r="Q46" s="570"/>
      <c r="R46" s="570"/>
      <c r="S46" s="570"/>
      <c r="T46" s="570"/>
      <c r="U46" s="570"/>
      <c r="V46" s="570"/>
      <c r="W46" s="572"/>
      <c r="X46" s="574"/>
      <c r="Y46" s="572"/>
      <c r="Z46" s="572"/>
      <c r="AA46" s="572"/>
      <c r="AB46" s="572"/>
      <c r="AC46" s="572"/>
      <c r="AD46" s="574"/>
    </row>
    <row r="47" spans="1:46" s="502" customFormat="1" ht="18" customHeight="1" thickBot="1">
      <c r="A47" s="585"/>
      <c r="B47" s="575" t="s">
        <v>1234</v>
      </c>
      <c r="C47" s="1364" t="s">
        <v>1319</v>
      </c>
      <c r="D47" s="1365"/>
      <c r="E47" s="1366"/>
      <c r="F47" s="1364" t="s">
        <v>1437</v>
      </c>
      <c r="G47" s="1365"/>
      <c r="H47" s="1366"/>
      <c r="I47" s="1361" t="s">
        <v>1489</v>
      </c>
      <c r="J47" s="1362"/>
      <c r="K47" s="1362"/>
      <c r="L47" s="1362"/>
      <c r="M47" s="1362"/>
      <c r="N47" s="1362"/>
      <c r="O47" s="1362"/>
      <c r="P47" s="1362"/>
      <c r="Q47" s="1362"/>
      <c r="R47" s="1362"/>
      <c r="S47" s="1362"/>
      <c r="T47" s="1362"/>
      <c r="U47" s="1362"/>
      <c r="V47" s="1362"/>
      <c r="W47" s="1362"/>
      <c r="X47" s="1362"/>
      <c r="Y47" s="1362"/>
      <c r="Z47" s="1362"/>
      <c r="AA47" s="1362"/>
      <c r="AB47" s="1362"/>
      <c r="AC47" s="1363"/>
      <c r="AD47" s="1355" t="s">
        <v>1440</v>
      </c>
      <c r="AE47" s="1356"/>
      <c r="AF47" s="1356"/>
      <c r="AG47" s="1356"/>
      <c r="AH47" s="1356"/>
      <c r="AI47" s="1356"/>
      <c r="AJ47" s="1356"/>
      <c r="AK47" s="1356"/>
      <c r="AL47" s="1356"/>
      <c r="AM47" s="1356"/>
      <c r="AN47" s="1356"/>
      <c r="AO47" s="1356"/>
      <c r="AP47" s="1356"/>
      <c r="AQ47" s="1356"/>
      <c r="AR47" s="1356"/>
      <c r="AS47" s="1356"/>
      <c r="AT47" s="1356"/>
    </row>
    <row r="48" spans="1:46" s="502" customFormat="1" ht="18" customHeight="1" thickTop="1">
      <c r="A48" s="585"/>
      <c r="B48" s="576" t="s">
        <v>1424</v>
      </c>
      <c r="C48" s="577" t="s">
        <v>1492</v>
      </c>
      <c r="D48" s="578"/>
      <c r="E48" s="579"/>
      <c r="F48" s="577" t="s">
        <v>1407</v>
      </c>
      <c r="G48" s="578"/>
      <c r="H48" s="579"/>
      <c r="I48" s="580" t="s">
        <v>1238</v>
      </c>
      <c r="J48" s="581" t="s">
        <v>1482</v>
      </c>
      <c r="K48" s="578"/>
      <c r="N48" s="581"/>
      <c r="O48" s="581"/>
      <c r="P48" s="581"/>
      <c r="Q48" s="581"/>
      <c r="R48" s="581"/>
      <c r="AB48" s="509"/>
      <c r="AC48" s="509"/>
      <c r="AD48" s="582" t="s">
        <v>1459</v>
      </c>
      <c r="AT48" s="583"/>
    </row>
    <row r="49" spans="1:60" s="502" customFormat="1" ht="18" customHeight="1">
      <c r="A49" s="585"/>
      <c r="B49" s="576" t="s">
        <v>1425</v>
      </c>
      <c r="C49" s="577" t="s">
        <v>1493</v>
      </c>
      <c r="D49" s="578"/>
      <c r="E49" s="579"/>
      <c r="F49" s="577" t="s">
        <v>1438</v>
      </c>
      <c r="G49" s="578"/>
      <c r="H49" s="579"/>
      <c r="I49" s="580" t="s">
        <v>1238</v>
      </c>
      <c r="J49" s="581" t="s">
        <v>1483</v>
      </c>
      <c r="K49" s="584"/>
      <c r="N49" s="581"/>
      <c r="O49" s="581"/>
      <c r="P49" s="581"/>
      <c r="Q49" s="581"/>
      <c r="R49" s="581"/>
      <c r="AB49" s="509"/>
      <c r="AC49" s="509"/>
      <c r="AD49" s="582" t="s">
        <v>1460</v>
      </c>
      <c r="AT49" s="583"/>
    </row>
    <row r="50" spans="1:60" s="502" customFormat="1" ht="18" customHeight="1">
      <c r="A50" s="585"/>
      <c r="B50" s="576" t="s">
        <v>1426</v>
      </c>
      <c r="C50" s="577" t="s">
        <v>1494</v>
      </c>
      <c r="D50" s="578"/>
      <c r="E50" s="579"/>
      <c r="F50" s="577" t="s">
        <v>1407</v>
      </c>
      <c r="G50" s="578"/>
      <c r="H50" s="579"/>
      <c r="I50" s="580" t="s">
        <v>312</v>
      </c>
      <c r="J50" s="581" t="s">
        <v>1484</v>
      </c>
      <c r="K50" s="581"/>
      <c r="L50" s="585"/>
      <c r="M50" s="586"/>
      <c r="N50" s="581"/>
      <c r="O50" s="581"/>
      <c r="P50" s="581"/>
      <c r="Q50" s="581"/>
      <c r="R50" s="581"/>
      <c r="AD50" s="582" t="s">
        <v>1444</v>
      </c>
      <c r="AT50" s="583"/>
    </row>
    <row r="51" spans="1:60" s="502" customFormat="1" ht="18" customHeight="1">
      <c r="A51" s="585"/>
      <c r="B51" s="576"/>
      <c r="C51" s="577"/>
      <c r="D51" s="578"/>
      <c r="E51" s="579"/>
      <c r="F51" s="577"/>
      <c r="G51" s="578"/>
      <c r="H51" s="579"/>
      <c r="I51" s="580"/>
      <c r="J51" s="581" t="s">
        <v>1485</v>
      </c>
      <c r="K51" s="581"/>
      <c r="L51" s="585"/>
      <c r="M51" s="586"/>
      <c r="N51" s="581"/>
      <c r="O51" s="581"/>
      <c r="P51" s="581"/>
      <c r="Q51" s="581"/>
      <c r="R51" s="581"/>
      <c r="AD51" s="582"/>
      <c r="AT51" s="583"/>
    </row>
    <row r="52" spans="1:60" s="502" customFormat="1" ht="18" customHeight="1">
      <c r="A52" s="585"/>
      <c r="B52" s="617" t="s">
        <v>1427</v>
      </c>
      <c r="C52" s="618" t="s">
        <v>1494</v>
      </c>
      <c r="D52" s="619"/>
      <c r="E52" s="620"/>
      <c r="F52" s="618" t="s">
        <v>1438</v>
      </c>
      <c r="G52" s="619"/>
      <c r="H52" s="620"/>
      <c r="I52" s="608" t="s">
        <v>493</v>
      </c>
      <c r="J52" s="610" t="s">
        <v>1442</v>
      </c>
      <c r="K52" s="621"/>
      <c r="L52" s="622"/>
      <c r="M52" s="610"/>
      <c r="N52" s="621"/>
      <c r="O52" s="621"/>
      <c r="P52" s="621"/>
      <c r="Q52" s="621"/>
      <c r="R52" s="621"/>
      <c r="S52" s="613"/>
      <c r="T52" s="613"/>
      <c r="U52" s="613"/>
      <c r="V52" s="613"/>
      <c r="W52" s="613"/>
      <c r="X52" s="613"/>
      <c r="Y52" s="613"/>
      <c r="Z52" s="613"/>
      <c r="AA52" s="613"/>
      <c r="AB52" s="613"/>
      <c r="AC52" s="613"/>
      <c r="AD52" s="612" t="s">
        <v>1446</v>
      </c>
      <c r="AE52" s="613"/>
      <c r="AF52" s="613"/>
      <c r="AG52" s="613"/>
      <c r="AH52" s="613"/>
      <c r="AI52" s="613"/>
      <c r="AJ52" s="613"/>
      <c r="AK52" s="613"/>
      <c r="AL52" s="613"/>
      <c r="AM52" s="613"/>
      <c r="AN52" s="613"/>
      <c r="AO52" s="613"/>
      <c r="AP52" s="613"/>
      <c r="AQ52" s="613"/>
      <c r="AR52" s="613"/>
      <c r="AS52" s="613"/>
      <c r="AT52" s="614"/>
    </row>
    <row r="53" spans="1:60" s="502" customFormat="1" ht="18" customHeight="1">
      <c r="A53" s="585"/>
      <c r="B53" s="589" t="s">
        <v>1430</v>
      </c>
      <c r="C53" s="590"/>
      <c r="D53" s="591"/>
      <c r="E53" s="592"/>
      <c r="F53" s="590"/>
      <c r="G53" s="591"/>
      <c r="H53" s="592"/>
      <c r="I53" s="593" t="s">
        <v>516</v>
      </c>
      <c r="J53" s="594" t="s">
        <v>1443</v>
      </c>
      <c r="K53" s="594"/>
      <c r="L53" s="595"/>
      <c r="M53" s="591"/>
      <c r="N53" s="591"/>
      <c r="O53" s="591"/>
      <c r="P53" s="591"/>
      <c r="Q53" s="591"/>
      <c r="R53" s="591"/>
      <c r="S53" s="596"/>
      <c r="T53" s="596"/>
      <c r="U53" s="596"/>
      <c r="V53" s="596"/>
      <c r="W53" s="596"/>
      <c r="X53" s="596"/>
      <c r="Y53" s="596"/>
      <c r="Z53" s="596"/>
      <c r="AA53" s="596"/>
      <c r="AB53" s="596"/>
      <c r="AC53" s="596"/>
      <c r="AD53" s="597" t="s">
        <v>1447</v>
      </c>
      <c r="AE53" s="598"/>
      <c r="AF53" s="598"/>
      <c r="AG53" s="598"/>
      <c r="AH53" s="598"/>
      <c r="AI53" s="598"/>
      <c r="AJ53" s="598"/>
      <c r="AK53" s="598"/>
      <c r="AL53" s="598"/>
      <c r="AM53" s="598"/>
      <c r="AN53" s="598"/>
      <c r="AO53" s="598"/>
      <c r="AP53" s="598"/>
      <c r="AQ53" s="598"/>
      <c r="AR53" s="598"/>
      <c r="AS53" s="598"/>
      <c r="AT53" s="599"/>
    </row>
    <row r="54" spans="1:60" s="502" customFormat="1" ht="18" customHeight="1">
      <c r="A54" s="585"/>
      <c r="B54" s="600" t="s">
        <v>1431</v>
      </c>
      <c r="C54" s="601"/>
      <c r="D54" s="588"/>
      <c r="E54" s="602"/>
      <c r="F54" s="601"/>
      <c r="G54" s="588"/>
      <c r="H54" s="602"/>
      <c r="I54" s="580" t="s">
        <v>493</v>
      </c>
      <c r="J54" s="588"/>
      <c r="K54" s="588"/>
      <c r="L54" s="603"/>
      <c r="M54" s="587"/>
      <c r="N54" s="587"/>
      <c r="O54" s="587"/>
      <c r="P54" s="587"/>
      <c r="Q54" s="587"/>
      <c r="R54" s="587"/>
      <c r="S54" s="572"/>
      <c r="T54" s="572"/>
      <c r="U54" s="572"/>
      <c r="V54" s="572"/>
      <c r="W54" s="572"/>
      <c r="X54" s="572"/>
      <c r="Y54" s="572"/>
      <c r="Z54" s="572"/>
      <c r="AA54" s="572"/>
      <c r="AB54" s="572"/>
      <c r="AC54" s="572"/>
      <c r="AD54" s="582" t="s">
        <v>1445</v>
      </c>
      <c r="AT54" s="583"/>
    </row>
    <row r="55" spans="1:60" s="502" customFormat="1" ht="18" customHeight="1">
      <c r="A55" s="623"/>
      <c r="B55" s="600" t="s">
        <v>1432</v>
      </c>
      <c r="C55" s="601"/>
      <c r="D55" s="588"/>
      <c r="E55" s="602"/>
      <c r="F55" s="601"/>
      <c r="G55" s="588"/>
      <c r="H55" s="602"/>
      <c r="I55" s="580" t="s">
        <v>493</v>
      </c>
      <c r="J55" s="588"/>
      <c r="K55" s="588"/>
      <c r="L55" s="603"/>
      <c r="M55" s="587"/>
      <c r="N55" s="587"/>
      <c r="O55" s="587"/>
      <c r="P55" s="587"/>
      <c r="Q55" s="587"/>
      <c r="R55" s="587"/>
      <c r="S55" s="572"/>
      <c r="T55" s="572"/>
      <c r="U55" s="572"/>
      <c r="V55" s="572"/>
      <c r="W55" s="572"/>
      <c r="X55" s="572"/>
      <c r="Y55" s="572"/>
      <c r="Z55" s="572"/>
      <c r="AA55" s="572"/>
      <c r="AB55" s="572"/>
      <c r="AC55" s="572"/>
      <c r="AD55" s="582" t="s">
        <v>1445</v>
      </c>
      <c r="AT55" s="583"/>
    </row>
    <row r="56" spans="1:60" s="502" customFormat="1" ht="18" customHeight="1">
      <c r="A56" s="623"/>
      <c r="B56" s="600" t="s">
        <v>1433</v>
      </c>
      <c r="C56" s="601"/>
      <c r="D56" s="588"/>
      <c r="E56" s="602"/>
      <c r="F56" s="601"/>
      <c r="G56" s="588"/>
      <c r="H56" s="602"/>
      <c r="I56" s="580" t="s">
        <v>493</v>
      </c>
      <c r="J56" s="588"/>
      <c r="K56" s="588"/>
      <c r="L56" s="603"/>
      <c r="M56" s="587"/>
      <c r="N56" s="587"/>
      <c r="O56" s="587"/>
      <c r="P56" s="587"/>
      <c r="Q56" s="587"/>
      <c r="R56" s="587"/>
      <c r="S56" s="572"/>
      <c r="T56" s="572"/>
      <c r="U56" s="572"/>
      <c r="V56" s="572"/>
      <c r="W56" s="572"/>
      <c r="X56" s="572"/>
      <c r="Y56" s="572"/>
      <c r="Z56" s="572"/>
      <c r="AA56" s="572"/>
      <c r="AB56" s="572"/>
      <c r="AC56" s="572"/>
      <c r="AD56" s="582" t="s">
        <v>1445</v>
      </c>
      <c r="AT56" s="583"/>
    </row>
    <row r="57" spans="1:60" s="502" customFormat="1" ht="18" customHeight="1">
      <c r="A57" s="623"/>
      <c r="B57" s="604" t="s">
        <v>1434</v>
      </c>
      <c r="C57" s="605"/>
      <c r="D57" s="606"/>
      <c r="E57" s="607"/>
      <c r="F57" s="605"/>
      <c r="G57" s="606"/>
      <c r="H57" s="607"/>
      <c r="I57" s="608" t="s">
        <v>493</v>
      </c>
      <c r="J57" s="606"/>
      <c r="K57" s="606"/>
      <c r="L57" s="609"/>
      <c r="M57" s="610"/>
      <c r="N57" s="610"/>
      <c r="O57" s="610"/>
      <c r="P57" s="610"/>
      <c r="Q57" s="610"/>
      <c r="R57" s="610"/>
      <c r="S57" s="611"/>
      <c r="T57" s="611"/>
      <c r="U57" s="611"/>
      <c r="V57" s="611"/>
      <c r="W57" s="611"/>
      <c r="X57" s="611"/>
      <c r="Y57" s="611"/>
      <c r="Z57" s="611"/>
      <c r="AA57" s="611"/>
      <c r="AB57" s="611"/>
      <c r="AC57" s="611"/>
      <c r="AD57" s="612" t="s">
        <v>1445</v>
      </c>
      <c r="AE57" s="613"/>
      <c r="AF57" s="613"/>
      <c r="AG57" s="613"/>
      <c r="AH57" s="613"/>
      <c r="AI57" s="613"/>
      <c r="AJ57" s="613"/>
      <c r="AK57" s="613"/>
      <c r="AL57" s="613"/>
      <c r="AM57" s="613"/>
      <c r="AN57" s="613"/>
      <c r="AO57" s="613"/>
      <c r="AP57" s="613"/>
      <c r="AQ57" s="613"/>
      <c r="AR57" s="613"/>
      <c r="AS57" s="613"/>
      <c r="AT57" s="614"/>
    </row>
    <row r="58" spans="1:60" s="502" customFormat="1" ht="18" customHeight="1">
      <c r="A58" s="623"/>
    </row>
    <row r="59" spans="1:60" s="502" customFormat="1" ht="18" customHeight="1">
      <c r="A59" s="624"/>
      <c r="B59" s="506"/>
      <c r="C59" s="506"/>
      <c r="D59" s="506"/>
      <c r="E59" s="506"/>
      <c r="F59" s="506"/>
      <c r="G59" s="506"/>
      <c r="H59" s="506"/>
      <c r="I59" s="506"/>
      <c r="J59" s="506"/>
      <c r="K59" s="506"/>
      <c r="L59" s="506"/>
      <c r="M59" s="506"/>
      <c r="N59" s="506"/>
      <c r="O59" s="506"/>
      <c r="P59" s="506"/>
      <c r="Q59" s="506"/>
      <c r="R59" s="506"/>
      <c r="S59" s="506"/>
      <c r="T59" s="506"/>
      <c r="U59" s="506"/>
      <c r="V59" s="506"/>
      <c r="X59" s="509"/>
      <c r="AF59" s="625"/>
      <c r="AG59" s="574"/>
      <c r="AH59" s="572"/>
      <c r="AI59" s="572"/>
      <c r="AJ59" s="572"/>
      <c r="AK59" s="572"/>
      <c r="AL59" s="572"/>
      <c r="AM59" s="572"/>
      <c r="AN59" s="572"/>
      <c r="AO59" s="572"/>
      <c r="AP59" s="572"/>
      <c r="AQ59" s="572"/>
      <c r="AR59" s="572"/>
      <c r="AS59" s="572"/>
      <c r="AT59" s="572"/>
      <c r="AU59" s="572"/>
      <c r="AV59" s="572"/>
      <c r="AW59" s="572"/>
      <c r="AX59" s="572"/>
      <c r="AY59" s="572"/>
      <c r="AZ59" s="572"/>
      <c r="BA59" s="572"/>
      <c r="BB59" s="572"/>
      <c r="BC59" s="572"/>
      <c r="BD59" s="572"/>
      <c r="BE59" s="572"/>
      <c r="BF59" s="572"/>
      <c r="BG59" s="572"/>
      <c r="BH59" s="572"/>
    </row>
    <row r="60" spans="1:60" s="502" customFormat="1" ht="18" customHeight="1">
      <c r="A60" s="626" t="s">
        <v>1245</v>
      </c>
      <c r="B60" s="627"/>
      <c r="C60" s="627"/>
      <c r="D60" s="627"/>
      <c r="E60" s="627"/>
      <c r="F60" s="627"/>
      <c r="G60" s="627"/>
      <c r="H60" s="627"/>
      <c r="I60" s="627"/>
      <c r="J60" s="627"/>
      <c r="AK60" s="628"/>
      <c r="AL60" s="628"/>
      <c r="AM60" s="628"/>
      <c r="AN60" s="628"/>
      <c r="AO60" s="628"/>
      <c r="AP60" s="572"/>
      <c r="AQ60" s="572"/>
      <c r="AR60" s="572"/>
      <c r="AS60" s="572"/>
      <c r="AT60" s="572"/>
      <c r="AU60" s="572"/>
      <c r="AV60" s="572"/>
      <c r="AW60" s="572"/>
      <c r="AX60" s="572"/>
      <c r="AY60" s="572"/>
      <c r="AZ60" s="572"/>
      <c r="BA60" s="572"/>
      <c r="BB60" s="572"/>
      <c r="BC60" s="572"/>
      <c r="BD60" s="572"/>
      <c r="BE60" s="572"/>
      <c r="BF60" s="572"/>
      <c r="BG60" s="572"/>
      <c r="BH60" s="572"/>
    </row>
    <row r="61" spans="1:60" s="502" customFormat="1" ht="18" customHeight="1">
      <c r="A61" s="539" t="s">
        <v>1416</v>
      </c>
      <c r="AD61" s="629"/>
      <c r="AG61" s="629"/>
      <c r="AJ61" s="629"/>
      <c r="AM61" s="629"/>
      <c r="AP61" s="572"/>
      <c r="AQ61" s="572"/>
      <c r="AR61" s="572"/>
      <c r="AS61" s="572"/>
      <c r="AT61" s="572"/>
      <c r="AU61" s="572"/>
      <c r="AV61" s="572"/>
      <c r="AW61" s="572"/>
      <c r="AX61" s="572"/>
      <c r="AY61" s="572"/>
      <c r="AZ61" s="572"/>
      <c r="BA61" s="572"/>
      <c r="BB61" s="572"/>
      <c r="BC61" s="572"/>
      <c r="BD61" s="572"/>
      <c r="BE61" s="572"/>
      <c r="BF61" s="572"/>
      <c r="BG61" s="572"/>
      <c r="BH61" s="572"/>
    </row>
    <row r="62" spans="1:60" s="502" customFormat="1" ht="18" customHeight="1">
      <c r="B62" s="506"/>
      <c r="C62" s="518" t="s">
        <v>1239</v>
      </c>
      <c r="D62" s="554" t="str">
        <f>+S23</f>
        <v>00</v>
      </c>
      <c r="E62" s="509" t="s">
        <v>1457</v>
      </c>
      <c r="AD62" s="629"/>
      <c r="AG62" s="629"/>
      <c r="AJ62" s="629"/>
      <c r="AM62" s="629"/>
      <c r="AP62" s="572"/>
      <c r="AQ62" s="572"/>
      <c r="AR62" s="572"/>
      <c r="AS62" s="572"/>
      <c r="AT62" s="572"/>
      <c r="AU62" s="572"/>
      <c r="AV62" s="572"/>
      <c r="AW62" s="572"/>
      <c r="AX62" s="572"/>
      <c r="AY62" s="572"/>
      <c r="AZ62" s="572"/>
      <c r="BA62" s="572"/>
      <c r="BB62" s="572"/>
      <c r="BC62" s="572"/>
      <c r="BD62" s="572"/>
      <c r="BE62" s="572"/>
      <c r="BF62" s="572"/>
      <c r="BG62" s="572"/>
      <c r="BH62" s="572"/>
    </row>
    <row r="63" spans="1:60" s="502" customFormat="1" ht="18" customHeight="1">
      <c r="A63" s="558" t="s">
        <v>1412</v>
      </c>
      <c r="AD63" s="629"/>
      <c r="AG63" s="629"/>
      <c r="AJ63" s="629"/>
      <c r="AM63" s="629"/>
      <c r="AP63" s="572"/>
      <c r="AQ63" s="572"/>
      <c r="AR63" s="572"/>
      <c r="AS63" s="572"/>
      <c r="AT63" s="572"/>
      <c r="AU63" s="572"/>
      <c r="AV63" s="572"/>
      <c r="AW63" s="572"/>
      <c r="AX63" s="572"/>
      <c r="AY63" s="572"/>
      <c r="AZ63" s="572"/>
      <c r="BA63" s="572"/>
      <c r="BB63" s="572"/>
      <c r="BC63" s="572"/>
      <c r="BD63" s="572"/>
      <c r="BE63" s="572"/>
      <c r="BF63" s="572"/>
      <c r="BG63" s="572"/>
      <c r="BH63" s="572"/>
    </row>
    <row r="64" spans="1:60" s="502" customFormat="1" ht="18" customHeight="1">
      <c r="A64" s="558"/>
      <c r="B64" s="506"/>
      <c r="C64" s="518" t="s">
        <v>1239</v>
      </c>
      <c r="D64" s="554" t="str">
        <f>+S28</f>
        <v>00</v>
      </c>
      <c r="E64" s="509" t="s">
        <v>1458</v>
      </c>
      <c r="AD64" s="629"/>
      <c r="AG64" s="629"/>
      <c r="AJ64" s="629"/>
      <c r="AM64" s="629"/>
      <c r="AP64" s="572"/>
      <c r="AQ64" s="572"/>
      <c r="AR64" s="572"/>
      <c r="AS64" s="572"/>
      <c r="AT64" s="572"/>
      <c r="AU64" s="572"/>
      <c r="AV64" s="572"/>
      <c r="AW64" s="572"/>
      <c r="AX64" s="572"/>
      <c r="AY64" s="572"/>
      <c r="AZ64" s="572"/>
      <c r="BA64" s="572"/>
      <c r="BB64" s="572"/>
      <c r="BC64" s="572"/>
      <c r="BD64" s="572"/>
      <c r="BE64" s="572"/>
      <c r="BF64" s="572"/>
      <c r="BG64" s="572"/>
      <c r="BH64" s="572"/>
    </row>
    <row r="65" spans="1:60" s="502" customFormat="1" ht="18" customHeight="1">
      <c r="A65" s="558"/>
      <c r="B65" s="506"/>
      <c r="C65" s="518"/>
      <c r="D65" s="554"/>
      <c r="E65" s="509"/>
      <c r="AD65" s="629"/>
      <c r="AG65" s="629"/>
      <c r="AJ65" s="629"/>
      <c r="AM65" s="629"/>
      <c r="AP65" s="572"/>
      <c r="AQ65" s="572"/>
      <c r="AR65" s="572"/>
      <c r="AS65" s="572"/>
      <c r="AT65" s="572"/>
      <c r="AU65" s="572"/>
      <c r="AV65" s="572"/>
      <c r="AW65" s="572"/>
      <c r="AX65" s="572"/>
      <c r="AY65" s="572"/>
      <c r="AZ65" s="572"/>
      <c r="BA65" s="572"/>
      <c r="BB65" s="572"/>
      <c r="BC65" s="572"/>
      <c r="BD65" s="572"/>
      <c r="BE65" s="572"/>
      <c r="BF65" s="572"/>
      <c r="BG65" s="572"/>
      <c r="BH65" s="572"/>
    </row>
    <row r="66" spans="1:60" s="502" customFormat="1" ht="18" customHeight="1">
      <c r="A66" s="630" t="s">
        <v>1244</v>
      </c>
      <c r="AP66" s="572"/>
      <c r="AQ66" s="572"/>
      <c r="AR66" s="572"/>
      <c r="AS66" s="572"/>
      <c r="AT66" s="572"/>
      <c r="AU66" s="572"/>
      <c r="AV66" s="572"/>
      <c r="AW66" s="572"/>
      <c r="AX66" s="572"/>
      <c r="AY66" s="572"/>
      <c r="AZ66" s="572"/>
      <c r="BA66" s="572"/>
      <c r="BB66" s="572"/>
      <c r="BC66" s="572"/>
      <c r="BD66" s="572"/>
      <c r="BE66" s="572"/>
      <c r="BF66" s="572"/>
      <c r="BG66" s="572"/>
      <c r="BH66" s="572"/>
    </row>
    <row r="67" spans="1:60" s="502" customFormat="1" ht="18" customHeight="1" thickBot="1">
      <c r="A67" s="575" t="s">
        <v>1234</v>
      </c>
      <c r="B67" s="1364" t="s">
        <v>1229</v>
      </c>
      <c r="C67" s="1365"/>
      <c r="D67" s="1366"/>
      <c r="E67" s="1364" t="s">
        <v>1319</v>
      </c>
      <c r="F67" s="1365"/>
      <c r="G67" s="1366"/>
      <c r="H67" s="1364" t="s">
        <v>1463</v>
      </c>
      <c r="I67" s="1365"/>
      <c r="J67" s="1366"/>
      <c r="K67" s="1357" t="s">
        <v>1464</v>
      </c>
      <c r="L67" s="1357"/>
      <c r="M67" s="1357"/>
      <c r="N67" s="631" t="s">
        <v>1465</v>
      </c>
      <c r="O67" s="631"/>
      <c r="P67" s="631"/>
      <c r="Q67" s="631"/>
      <c r="R67" s="631"/>
      <c r="S67" s="631"/>
      <c r="T67" s="631"/>
      <c r="U67" s="631"/>
      <c r="V67" s="631"/>
      <c r="W67" s="631"/>
      <c r="X67" s="631"/>
      <c r="Y67" s="631"/>
      <c r="Z67" s="631"/>
      <c r="AA67" s="631"/>
      <c r="AB67" s="631"/>
      <c r="AC67" s="632"/>
      <c r="AD67" s="1361" t="s">
        <v>1311</v>
      </c>
      <c r="AE67" s="1362"/>
      <c r="AF67" s="1362"/>
      <c r="AG67" s="1362"/>
      <c r="AH67" s="1362"/>
      <c r="AI67" s="1363"/>
      <c r="AJ67" s="1361" t="s">
        <v>1313</v>
      </c>
      <c r="AK67" s="1362"/>
      <c r="AL67" s="1362"/>
      <c r="AM67" s="1362"/>
      <c r="AN67" s="1362"/>
      <c r="AO67" s="1363"/>
      <c r="AP67" s="572"/>
      <c r="AQ67" s="572"/>
      <c r="AR67" s="572"/>
      <c r="AS67" s="572"/>
      <c r="AT67" s="572"/>
      <c r="AU67" s="572"/>
      <c r="AV67" s="572"/>
      <c r="AW67" s="572"/>
      <c r="AX67" s="572"/>
      <c r="AY67" s="572"/>
      <c r="AZ67" s="572"/>
      <c r="BA67" s="572"/>
      <c r="BB67" s="572"/>
      <c r="BC67" s="572"/>
      <c r="BD67" s="572"/>
      <c r="BE67" s="572"/>
      <c r="BF67" s="572"/>
      <c r="BG67" s="572"/>
      <c r="BH67" s="572"/>
    </row>
    <row r="68" spans="1:60" s="502" customFormat="1" ht="18" customHeight="1" thickTop="1">
      <c r="A68" s="633" t="str">
        <f>+S23</f>
        <v>00</v>
      </c>
      <c r="B68" s="1373" t="e">
        <f>VLOOKUP($A$68,A75:AB77,2,FALSE)</f>
        <v>#N/A</v>
      </c>
      <c r="C68" s="1374"/>
      <c r="D68" s="1375"/>
      <c r="E68" s="1374" t="e">
        <f>VLOOKUP($A$68,A75:AB77,5,FALSE)</f>
        <v>#N/A</v>
      </c>
      <c r="F68" s="1374"/>
      <c r="G68" s="1374"/>
      <c r="H68" s="1373" t="str">
        <f>IF(OR(D64="11",D64="12"),"てん補を希望する","－－－")</f>
        <v>－－－</v>
      </c>
      <c r="I68" s="1374"/>
      <c r="J68" s="1375"/>
      <c r="K68" s="1358" t="str">
        <f>IF(D64="11","付帯を希望する",IF(D64="12","付帯を希望しない","－－－"))</f>
        <v>－－－</v>
      </c>
      <c r="L68" s="1358"/>
      <c r="M68" s="1358"/>
      <c r="N68" s="621" t="e">
        <f>VLOOKUP($A$68,A75:AB77,9,FALSE)</f>
        <v>#N/A</v>
      </c>
      <c r="O68" s="637"/>
      <c r="P68" s="637"/>
      <c r="Q68" s="637"/>
      <c r="R68" s="637"/>
      <c r="S68" s="637"/>
      <c r="T68" s="637"/>
      <c r="U68" s="637"/>
      <c r="V68" s="637"/>
      <c r="W68" s="637"/>
      <c r="X68" s="613"/>
      <c r="Y68" s="613"/>
      <c r="Z68" s="613"/>
      <c r="AA68" s="613"/>
      <c r="AB68" s="613"/>
      <c r="AC68" s="614"/>
      <c r="AD68" s="1382" t="e">
        <f>VLOOKUP($A$68,A75:AN77,29,FALSE)</f>
        <v>#N/A</v>
      </c>
      <c r="AE68" s="1382"/>
      <c r="AF68" s="1382"/>
      <c r="AG68" s="1382" t="e">
        <f>IF(ISBLANK(VLOOKUP($A$68,A75:AN77,32,FALSE)),"－－－",VLOOKUP($A$68,A75:AN77,32,FALSE))</f>
        <v>#N/A</v>
      </c>
      <c r="AH68" s="1382"/>
      <c r="AI68" s="1382"/>
      <c r="AJ68" s="1382" t="e">
        <f>VLOOKUP($A$68,A75:AN77,35,FALSE)</f>
        <v>#N/A</v>
      </c>
      <c r="AK68" s="1382"/>
      <c r="AL68" s="1382"/>
      <c r="AM68" s="1382" t="e">
        <f>VLOOKUP($A$68,A75:AN77,38,FALSE)</f>
        <v>#N/A</v>
      </c>
      <c r="AN68" s="1382"/>
      <c r="AO68" s="1382"/>
      <c r="AP68" s="574"/>
      <c r="AQ68" s="574"/>
      <c r="AR68" s="574"/>
      <c r="AS68" s="574"/>
      <c r="AT68" s="574"/>
      <c r="AU68" s="574"/>
      <c r="AV68" s="574"/>
      <c r="AW68" s="574"/>
      <c r="AX68" s="574"/>
      <c r="AY68" s="574"/>
      <c r="AZ68" s="574"/>
      <c r="BA68" s="574"/>
      <c r="BB68" s="574"/>
      <c r="BC68" s="574"/>
      <c r="BD68" s="574"/>
      <c r="BE68" s="574"/>
      <c r="BF68" s="572"/>
      <c r="BG68" s="572"/>
      <c r="BH68" s="572"/>
    </row>
    <row r="69" spans="1:60" s="502" customFormat="1" ht="18" customHeight="1">
      <c r="A69" s="639"/>
      <c r="B69" s="639"/>
      <c r="C69" s="639"/>
      <c r="D69" s="640" t="s">
        <v>1308</v>
      </c>
      <c r="E69" s="641" t="str">
        <f>+L70&amp;L71</f>
        <v>※ 別添１シートの提出は不要です。※</v>
      </c>
      <c r="AP69" s="603"/>
      <c r="AQ69" s="587"/>
      <c r="AR69" s="574"/>
      <c r="AS69" s="574"/>
      <c r="AT69" s="574"/>
      <c r="AU69" s="574"/>
      <c r="AV69" s="574"/>
      <c r="AW69" s="574"/>
      <c r="AX69" s="574"/>
      <c r="AY69" s="574"/>
      <c r="AZ69" s="574"/>
      <c r="BA69" s="574"/>
      <c r="BB69" s="574"/>
      <c r="BC69" s="572"/>
      <c r="BD69" s="572"/>
      <c r="BE69" s="572"/>
      <c r="BF69" s="572"/>
      <c r="BG69" s="572"/>
      <c r="BH69" s="572"/>
    </row>
    <row r="70" spans="1:60" s="502" customFormat="1" ht="18" customHeight="1">
      <c r="D70" s="509" t="s">
        <v>1468</v>
      </c>
      <c r="E70" s="509"/>
      <c r="F70" s="509"/>
      <c r="K70" s="545" t="s">
        <v>1466</v>
      </c>
      <c r="L70" s="641" t="str">
        <f>IF(OR(A68="12",A68="22",A68="32"),VLOOKUP($A$68,B79:C81,2,FALSE),"※ 別添１シートの提出は不要です。※")</f>
        <v>※ 別添１シートの提出は不要です。※</v>
      </c>
      <c r="AP70" s="603"/>
      <c r="AQ70" s="587"/>
      <c r="AR70" s="574"/>
      <c r="AS70" s="574"/>
      <c r="AT70" s="574"/>
      <c r="AU70" s="574"/>
      <c r="AV70" s="574"/>
      <c r="AW70" s="574"/>
      <c r="AX70" s="574"/>
      <c r="AY70" s="574"/>
      <c r="AZ70" s="574"/>
      <c r="BA70" s="574"/>
      <c r="BB70" s="574"/>
      <c r="BC70" s="572"/>
      <c r="BD70" s="572"/>
      <c r="BE70" s="572"/>
      <c r="BF70" s="572"/>
      <c r="BG70" s="572"/>
      <c r="BH70" s="572"/>
    </row>
    <row r="71" spans="1:60" s="502" customFormat="1" ht="18" customHeight="1">
      <c r="J71" s="545"/>
      <c r="K71" s="545" t="s">
        <v>1467</v>
      </c>
      <c r="L71" s="641" t="str">
        <f>IF(OR(D64="11",D64="12"),VLOOKUP(D64,B89:C90,2,FALSE),"")</f>
        <v/>
      </c>
      <c r="AP71" s="603"/>
      <c r="AQ71" s="587"/>
      <c r="AR71" s="574"/>
      <c r="AS71" s="574"/>
      <c r="AT71" s="574"/>
      <c r="AU71" s="574"/>
      <c r="AV71" s="574"/>
      <c r="AW71" s="574"/>
      <c r="AX71" s="574"/>
      <c r="AY71" s="574"/>
      <c r="AZ71" s="574"/>
      <c r="BA71" s="574"/>
      <c r="BB71" s="574"/>
      <c r="BC71" s="572"/>
      <c r="BD71" s="572"/>
      <c r="BE71" s="572"/>
      <c r="BF71" s="572"/>
      <c r="BG71" s="572"/>
      <c r="BH71" s="572"/>
    </row>
    <row r="72" spans="1:60" s="502" customFormat="1" ht="18" customHeight="1">
      <c r="J72" s="545"/>
      <c r="AP72" s="603"/>
      <c r="AQ72" s="587"/>
      <c r="AR72" s="574"/>
      <c r="AS72" s="574"/>
      <c r="AT72" s="574"/>
      <c r="AU72" s="574"/>
      <c r="AV72" s="574"/>
      <c r="AW72" s="574"/>
      <c r="AX72" s="574"/>
      <c r="AY72" s="574"/>
      <c r="AZ72" s="574"/>
      <c r="BA72" s="574"/>
      <c r="BB72" s="574"/>
      <c r="BC72" s="572"/>
      <c r="BD72" s="572"/>
      <c r="BE72" s="572"/>
      <c r="BF72" s="572"/>
      <c r="BG72" s="572"/>
      <c r="BH72" s="572"/>
    </row>
    <row r="73" spans="1:60" s="502" customFormat="1" ht="18" customHeight="1">
      <c r="A73" s="539" t="s">
        <v>1410</v>
      </c>
      <c r="AP73" s="603"/>
      <c r="AQ73" s="587"/>
      <c r="AR73" s="574"/>
      <c r="AS73" s="574"/>
      <c r="AT73" s="574"/>
      <c r="AU73" s="574"/>
      <c r="AV73" s="574"/>
      <c r="AW73" s="574"/>
      <c r="AX73" s="574"/>
      <c r="AY73" s="574"/>
      <c r="AZ73" s="574"/>
      <c r="BA73" s="574"/>
      <c r="BB73" s="574"/>
      <c r="BC73" s="572"/>
      <c r="BD73" s="572"/>
      <c r="BE73" s="572"/>
      <c r="BF73" s="572"/>
      <c r="BG73" s="572"/>
      <c r="BH73" s="572"/>
    </row>
    <row r="74" spans="1:60" s="502" customFormat="1" ht="18" customHeight="1" thickBot="1">
      <c r="A74" s="575" t="s">
        <v>1234</v>
      </c>
      <c r="B74" s="1364" t="s">
        <v>1229</v>
      </c>
      <c r="C74" s="1365"/>
      <c r="D74" s="1366"/>
      <c r="E74" s="1364" t="s">
        <v>1319</v>
      </c>
      <c r="F74" s="1365"/>
      <c r="G74" s="1366"/>
      <c r="H74" s="1361" t="s">
        <v>1488</v>
      </c>
      <c r="I74" s="1362"/>
      <c r="J74" s="1362"/>
      <c r="K74" s="1362"/>
      <c r="L74" s="1362"/>
      <c r="M74" s="1362"/>
      <c r="N74" s="1362"/>
      <c r="O74" s="1362"/>
      <c r="P74" s="1362"/>
      <c r="Q74" s="1362"/>
      <c r="R74" s="1362"/>
      <c r="S74" s="1362"/>
      <c r="T74" s="1362"/>
      <c r="U74" s="1362"/>
      <c r="V74" s="1362"/>
      <c r="W74" s="1362"/>
      <c r="X74" s="1362"/>
      <c r="Y74" s="1362"/>
      <c r="Z74" s="1362"/>
      <c r="AA74" s="1362"/>
      <c r="AB74" s="1363"/>
      <c r="AC74" s="1361" t="s">
        <v>1311</v>
      </c>
      <c r="AD74" s="1362"/>
      <c r="AE74" s="1362"/>
      <c r="AF74" s="1362"/>
      <c r="AG74" s="1362"/>
      <c r="AH74" s="1363"/>
      <c r="AI74" s="1361" t="s">
        <v>1313</v>
      </c>
      <c r="AJ74" s="1362"/>
      <c r="AK74" s="1362"/>
      <c r="AL74" s="1362"/>
      <c r="AM74" s="1362"/>
      <c r="AN74" s="1363"/>
      <c r="AP74" s="572"/>
      <c r="AQ74" s="572"/>
      <c r="AR74" s="572"/>
      <c r="AS74" s="572"/>
      <c r="AT74" s="572"/>
      <c r="AU74" s="572"/>
      <c r="AV74" s="572"/>
      <c r="AW74" s="572"/>
      <c r="AX74" s="572"/>
      <c r="AY74" s="572"/>
      <c r="AZ74" s="572"/>
      <c r="BA74" s="572"/>
      <c r="BB74" s="572"/>
      <c r="BC74" s="572"/>
      <c r="BD74" s="572"/>
      <c r="BE74" s="572"/>
      <c r="BF74" s="572"/>
      <c r="BG74" s="572"/>
      <c r="BH74" s="572"/>
    </row>
    <row r="75" spans="1:60" s="502" customFormat="1" ht="18" customHeight="1" thickTop="1">
      <c r="A75" s="642" t="s">
        <v>1425</v>
      </c>
      <c r="B75" s="577" t="s">
        <v>1231</v>
      </c>
      <c r="C75" s="578"/>
      <c r="D75" s="579"/>
      <c r="E75" s="577" t="s">
        <v>1414</v>
      </c>
      <c r="F75" s="578"/>
      <c r="G75" s="579"/>
      <c r="H75" s="580" t="s">
        <v>1238</v>
      </c>
      <c r="I75" s="581" t="s">
        <v>1417</v>
      </c>
      <c r="J75" s="581"/>
      <c r="K75" s="643"/>
      <c r="L75" s="644"/>
      <c r="M75" s="581"/>
      <c r="N75" s="581"/>
      <c r="O75" s="509"/>
      <c r="P75" s="509"/>
      <c r="Q75" s="509"/>
      <c r="R75" s="509"/>
      <c r="S75" s="509"/>
      <c r="T75" s="509"/>
      <c r="U75" s="509"/>
      <c r="V75" s="509"/>
      <c r="W75" s="509"/>
      <c r="AC75" s="1379" t="s">
        <v>1231</v>
      </c>
      <c r="AD75" s="1379"/>
      <c r="AE75" s="1379"/>
      <c r="AF75" s="1380"/>
      <c r="AG75" s="1380"/>
      <c r="AH75" s="1380"/>
      <c r="AI75" s="1379" t="s">
        <v>1314</v>
      </c>
      <c r="AJ75" s="1379"/>
      <c r="AK75" s="1379"/>
      <c r="AL75" s="1379" t="s">
        <v>1315</v>
      </c>
      <c r="AM75" s="1379"/>
      <c r="AN75" s="1379"/>
      <c r="AP75" s="572"/>
      <c r="AQ75" s="572"/>
      <c r="AR75" s="572"/>
      <c r="AS75" s="572"/>
      <c r="AT75" s="572"/>
      <c r="AU75" s="572"/>
      <c r="AV75" s="572"/>
      <c r="AW75" s="572"/>
      <c r="AX75" s="572"/>
      <c r="AY75" s="572"/>
      <c r="AZ75" s="572"/>
      <c r="BA75" s="572"/>
      <c r="BB75" s="572"/>
      <c r="BC75" s="572"/>
      <c r="BD75" s="572"/>
      <c r="BE75" s="572"/>
      <c r="BF75" s="572"/>
      <c r="BG75" s="572"/>
      <c r="BH75" s="572"/>
    </row>
    <row r="76" spans="1:60" s="502" customFormat="1" ht="18" customHeight="1">
      <c r="A76" s="642" t="s">
        <v>1427</v>
      </c>
      <c r="B76" s="577" t="s">
        <v>1270</v>
      </c>
      <c r="C76" s="578"/>
      <c r="D76" s="579"/>
      <c r="E76" s="577" t="s">
        <v>1414</v>
      </c>
      <c r="F76" s="578"/>
      <c r="G76" s="579"/>
      <c r="H76" s="580" t="s">
        <v>1238</v>
      </c>
      <c r="I76" s="587" t="s">
        <v>1418</v>
      </c>
      <c r="J76" s="581"/>
      <c r="K76" s="603"/>
      <c r="L76" s="581"/>
      <c r="M76" s="581"/>
      <c r="N76" s="581"/>
      <c r="AC76" s="1381" t="s">
        <v>1270</v>
      </c>
      <c r="AD76" s="1381"/>
      <c r="AE76" s="1381"/>
      <c r="AF76" s="1381"/>
      <c r="AG76" s="1381"/>
      <c r="AH76" s="1381"/>
      <c r="AI76" s="1381" t="s">
        <v>1317</v>
      </c>
      <c r="AJ76" s="1381"/>
      <c r="AK76" s="1381"/>
      <c r="AL76" s="1381" t="s">
        <v>1315</v>
      </c>
      <c r="AM76" s="1381"/>
      <c r="AN76" s="1381"/>
      <c r="AP76" s="572"/>
      <c r="AQ76" s="572"/>
      <c r="AR76" s="572"/>
      <c r="AS76" s="572"/>
      <c r="AT76" s="572"/>
      <c r="AU76" s="572"/>
      <c r="AV76" s="572"/>
      <c r="AW76" s="572"/>
      <c r="AX76" s="572"/>
      <c r="AY76" s="572"/>
      <c r="AZ76" s="572"/>
      <c r="BA76" s="572"/>
      <c r="BB76" s="572"/>
      <c r="BC76" s="572"/>
      <c r="BD76" s="572"/>
      <c r="BE76" s="572"/>
      <c r="BF76" s="572"/>
      <c r="BG76" s="572"/>
      <c r="BH76" s="572"/>
    </row>
    <row r="77" spans="1:60" s="502" customFormat="1" ht="18" customHeight="1">
      <c r="A77" s="645" t="s">
        <v>1429</v>
      </c>
      <c r="B77" s="618" t="s">
        <v>1271</v>
      </c>
      <c r="C77" s="619"/>
      <c r="D77" s="620"/>
      <c r="E77" s="618" t="s">
        <v>1414</v>
      </c>
      <c r="F77" s="619"/>
      <c r="G77" s="620"/>
      <c r="H77" s="608" t="s">
        <v>1238</v>
      </c>
      <c r="I77" s="606" t="s">
        <v>1469</v>
      </c>
      <c r="J77" s="621"/>
      <c r="K77" s="609"/>
      <c r="L77" s="621"/>
      <c r="M77" s="621"/>
      <c r="N77" s="621"/>
      <c r="O77" s="613"/>
      <c r="P77" s="613"/>
      <c r="Q77" s="613"/>
      <c r="R77" s="613"/>
      <c r="S77" s="613"/>
      <c r="T77" s="613"/>
      <c r="U77" s="613"/>
      <c r="V77" s="613"/>
      <c r="W77" s="613"/>
      <c r="X77" s="613"/>
      <c r="Y77" s="613"/>
      <c r="Z77" s="613"/>
      <c r="AA77" s="613"/>
      <c r="AB77" s="613"/>
      <c r="AC77" s="1381" t="s">
        <v>1231</v>
      </c>
      <c r="AD77" s="1381"/>
      <c r="AE77" s="1381"/>
      <c r="AF77" s="1381" t="s">
        <v>1270</v>
      </c>
      <c r="AG77" s="1381"/>
      <c r="AH77" s="1381"/>
      <c r="AI77" s="1381" t="s">
        <v>1316</v>
      </c>
      <c r="AJ77" s="1381"/>
      <c r="AK77" s="1381"/>
      <c r="AL77" s="1381" t="s">
        <v>1315</v>
      </c>
      <c r="AM77" s="1381"/>
      <c r="AN77" s="1381"/>
      <c r="AP77" s="572"/>
      <c r="AQ77" s="572"/>
      <c r="AR77" s="572"/>
      <c r="AS77" s="572"/>
      <c r="AT77" s="572"/>
      <c r="AU77" s="572"/>
      <c r="AV77" s="572"/>
      <c r="AW77" s="572"/>
      <c r="AX77" s="572"/>
      <c r="AY77" s="572"/>
      <c r="AZ77" s="572"/>
      <c r="BA77" s="572"/>
      <c r="BB77" s="572"/>
      <c r="BC77" s="572"/>
      <c r="BD77" s="572"/>
      <c r="BE77" s="572"/>
      <c r="BF77" s="572"/>
      <c r="BG77" s="572"/>
      <c r="BH77" s="572"/>
    </row>
    <row r="78" spans="1:60" s="502" customFormat="1" ht="18" customHeight="1">
      <c r="A78" s="646" t="s">
        <v>1240</v>
      </c>
      <c r="B78" s="647"/>
      <c r="C78" s="647"/>
      <c r="D78" s="647"/>
      <c r="E78" s="647"/>
      <c r="F78" s="598"/>
      <c r="G78" s="598"/>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8"/>
      <c r="AJ78" s="598"/>
      <c r="AK78" s="598"/>
      <c r="AL78" s="598"/>
      <c r="AM78" s="598"/>
      <c r="AN78" s="599"/>
    </row>
    <row r="79" spans="1:60" s="502" customFormat="1" ht="18" customHeight="1">
      <c r="A79" s="648"/>
      <c r="B79" s="649" t="s">
        <v>1425</v>
      </c>
      <c r="C79" s="641" t="s">
        <v>1452</v>
      </c>
      <c r="D79" s="509"/>
      <c r="E79" s="509"/>
      <c r="AN79" s="583"/>
    </row>
    <row r="80" spans="1:60" s="502" customFormat="1" ht="18" customHeight="1">
      <c r="A80" s="650"/>
      <c r="B80" s="649" t="s">
        <v>1427</v>
      </c>
      <c r="C80" s="641" t="s">
        <v>1453</v>
      </c>
      <c r="D80" s="509"/>
      <c r="E80" s="641"/>
      <c r="F80" s="509"/>
      <c r="J80" s="572"/>
      <c r="K80" s="572"/>
      <c r="L80" s="572"/>
      <c r="M80" s="572"/>
      <c r="N80" s="572"/>
      <c r="O80" s="572"/>
      <c r="P80" s="572"/>
      <c r="Q80" s="572"/>
      <c r="R80" s="572"/>
      <c r="S80" s="572"/>
      <c r="T80" s="572"/>
      <c r="U80" s="572"/>
      <c r="V80" s="572"/>
      <c r="W80" s="572"/>
      <c r="X80" s="572"/>
      <c r="Y80" s="572"/>
      <c r="Z80" s="572"/>
      <c r="AA80" s="572"/>
      <c r="AB80" s="572"/>
      <c r="AC80" s="572"/>
      <c r="AN80" s="583"/>
    </row>
    <row r="81" spans="1:60" s="502" customFormat="1" ht="18" customHeight="1">
      <c r="A81" s="650"/>
      <c r="B81" s="649" t="s">
        <v>1429</v>
      </c>
      <c r="C81" s="641" t="s">
        <v>1454</v>
      </c>
      <c r="D81" s="509"/>
      <c r="E81" s="641"/>
      <c r="F81" s="509"/>
      <c r="J81" s="572"/>
      <c r="K81" s="572"/>
      <c r="L81" s="572"/>
      <c r="M81" s="572"/>
      <c r="N81" s="572"/>
      <c r="O81" s="572"/>
      <c r="P81" s="572"/>
      <c r="Q81" s="572"/>
      <c r="R81" s="572"/>
      <c r="S81" s="572"/>
      <c r="T81" s="572"/>
      <c r="U81" s="572"/>
      <c r="V81" s="572"/>
      <c r="W81" s="572"/>
      <c r="X81" s="572"/>
      <c r="Y81" s="572"/>
      <c r="Z81" s="572"/>
      <c r="AA81" s="572"/>
      <c r="AB81" s="572"/>
      <c r="AC81" s="572"/>
      <c r="AN81" s="583"/>
    </row>
    <row r="82" spans="1:60" s="502" customFormat="1" ht="18" customHeight="1">
      <c r="A82" s="651"/>
      <c r="B82" s="652"/>
      <c r="C82" s="653"/>
      <c r="D82" s="654"/>
      <c r="E82" s="653"/>
      <c r="F82" s="654"/>
      <c r="G82" s="654"/>
      <c r="H82" s="654"/>
      <c r="I82" s="654"/>
      <c r="J82" s="654"/>
      <c r="K82" s="654"/>
      <c r="L82" s="654"/>
      <c r="M82" s="654"/>
      <c r="N82" s="654"/>
      <c r="O82" s="654"/>
      <c r="P82" s="654"/>
      <c r="Q82" s="654"/>
      <c r="R82" s="654"/>
      <c r="S82" s="654"/>
      <c r="T82" s="654"/>
      <c r="U82" s="654"/>
      <c r="V82" s="654"/>
      <c r="W82" s="654"/>
      <c r="X82" s="654"/>
      <c r="Y82" s="654"/>
      <c r="Z82" s="654"/>
      <c r="AA82" s="611"/>
      <c r="AB82" s="611"/>
      <c r="AC82" s="611"/>
      <c r="AD82" s="613"/>
      <c r="AE82" s="613"/>
      <c r="AF82" s="613"/>
      <c r="AG82" s="613"/>
      <c r="AH82" s="613"/>
      <c r="AI82" s="613"/>
      <c r="AJ82" s="613"/>
      <c r="AK82" s="613"/>
      <c r="AL82" s="613"/>
      <c r="AM82" s="613"/>
      <c r="AN82" s="614"/>
    </row>
    <row r="83" spans="1:60" s="502" customFormat="1" ht="18" customHeight="1">
      <c r="A83" s="574"/>
      <c r="B83" s="574"/>
      <c r="C83" s="574"/>
      <c r="D83" s="572"/>
      <c r="E83" s="572"/>
      <c r="F83" s="572"/>
      <c r="G83" s="572"/>
      <c r="H83" s="572"/>
      <c r="I83" s="572"/>
      <c r="J83" s="572"/>
      <c r="K83" s="572"/>
      <c r="L83" s="572"/>
      <c r="M83" s="572"/>
      <c r="N83" s="572"/>
      <c r="O83" s="572"/>
      <c r="P83" s="572"/>
      <c r="Q83" s="572"/>
      <c r="R83" s="572"/>
      <c r="S83" s="572"/>
      <c r="T83" s="572"/>
      <c r="U83" s="572"/>
      <c r="V83" s="572"/>
      <c r="W83" s="572"/>
      <c r="X83" s="572"/>
      <c r="Y83" s="572"/>
      <c r="Z83" s="572"/>
      <c r="AA83" s="572"/>
      <c r="AB83" s="572"/>
      <c r="AC83" s="572"/>
    </row>
    <row r="84" spans="1:60" s="502" customFormat="1" ht="18" customHeight="1">
      <c r="A84" s="558" t="s">
        <v>1412</v>
      </c>
      <c r="AP84" s="603"/>
      <c r="AQ84" s="587"/>
      <c r="AR84" s="574"/>
      <c r="AS84" s="574"/>
      <c r="AT84" s="574"/>
      <c r="AU84" s="574"/>
      <c r="AV84" s="574"/>
      <c r="AW84" s="574"/>
      <c r="AX84" s="574"/>
      <c r="AY84" s="574"/>
      <c r="AZ84" s="574"/>
      <c r="BA84" s="574"/>
      <c r="BB84" s="574"/>
      <c r="BC84" s="572"/>
      <c r="BD84" s="572"/>
      <c r="BE84" s="572"/>
      <c r="BF84" s="572"/>
      <c r="BG84" s="572"/>
      <c r="BH84" s="572"/>
    </row>
    <row r="85" spans="1:60" s="502" customFormat="1" ht="18" customHeight="1" thickBot="1">
      <c r="A85" s="575" t="s">
        <v>1234</v>
      </c>
      <c r="B85" s="1364" t="s">
        <v>1319</v>
      </c>
      <c r="C85" s="1365"/>
      <c r="D85" s="1366"/>
      <c r="E85" s="1364" t="s">
        <v>1437</v>
      </c>
      <c r="F85" s="1365"/>
      <c r="G85" s="1366"/>
      <c r="H85" s="1361" t="s">
        <v>1489</v>
      </c>
      <c r="I85" s="1362"/>
      <c r="J85" s="1362"/>
      <c r="K85" s="1362"/>
      <c r="L85" s="1362"/>
      <c r="M85" s="1362"/>
      <c r="N85" s="1362"/>
      <c r="O85" s="1362"/>
      <c r="P85" s="1362"/>
      <c r="Q85" s="1362"/>
      <c r="R85" s="1362"/>
      <c r="S85" s="1362"/>
      <c r="T85" s="1362"/>
      <c r="U85" s="1362"/>
      <c r="V85" s="1362"/>
      <c r="W85" s="1362"/>
      <c r="X85" s="1362"/>
      <c r="Y85" s="1362"/>
      <c r="Z85" s="1362"/>
      <c r="AA85" s="1362"/>
      <c r="AB85" s="1363"/>
      <c r="AC85" s="1361" t="s">
        <v>1311</v>
      </c>
      <c r="AD85" s="1362"/>
      <c r="AE85" s="1362"/>
      <c r="AF85" s="1362"/>
      <c r="AG85" s="1362"/>
      <c r="AH85" s="1363"/>
      <c r="AI85" s="1361" t="s">
        <v>1313</v>
      </c>
      <c r="AJ85" s="1362"/>
      <c r="AK85" s="1362"/>
      <c r="AL85" s="1362"/>
      <c r="AM85" s="1362"/>
      <c r="AN85" s="1363"/>
      <c r="AP85" s="572"/>
      <c r="AQ85" s="572"/>
      <c r="AR85" s="572"/>
      <c r="AS85" s="572"/>
      <c r="AT85" s="572"/>
      <c r="AU85" s="572"/>
      <c r="AV85" s="572"/>
      <c r="AW85" s="572"/>
      <c r="AX85" s="572"/>
      <c r="AY85" s="572"/>
      <c r="AZ85" s="572"/>
      <c r="BA85" s="572"/>
      <c r="BB85" s="572"/>
      <c r="BC85" s="572"/>
      <c r="BD85" s="572"/>
      <c r="BE85" s="572"/>
      <c r="BF85" s="572"/>
      <c r="BG85" s="572"/>
      <c r="BH85" s="572"/>
    </row>
    <row r="86" spans="1:60" s="502" customFormat="1" ht="18" customHeight="1" thickTop="1">
      <c r="A86" s="642" t="s">
        <v>1424</v>
      </c>
      <c r="B86" s="577" t="s">
        <v>1403</v>
      </c>
      <c r="C86" s="578"/>
      <c r="D86" s="579"/>
      <c r="E86" s="577" t="s">
        <v>1407</v>
      </c>
      <c r="F86" s="578"/>
      <c r="G86" s="579"/>
      <c r="H86" s="580" t="s">
        <v>1238</v>
      </c>
      <c r="I86" s="581" t="s">
        <v>1439</v>
      </c>
      <c r="J86" s="578"/>
      <c r="M86" s="581"/>
      <c r="N86" s="581"/>
      <c r="O86" s="581"/>
      <c r="P86" s="581"/>
      <c r="Q86" s="581"/>
      <c r="AA86" s="509"/>
      <c r="AB86" s="509"/>
      <c r="AC86" s="1379" t="s">
        <v>1255</v>
      </c>
      <c r="AD86" s="1379"/>
      <c r="AE86" s="1379"/>
      <c r="AF86" s="1380"/>
      <c r="AG86" s="1380"/>
      <c r="AH86" s="1380"/>
      <c r="AI86" s="1379" t="s">
        <v>1367</v>
      </c>
      <c r="AJ86" s="1379"/>
      <c r="AK86" s="1379"/>
      <c r="AL86" s="1379"/>
      <c r="AM86" s="1379"/>
      <c r="AN86" s="1379"/>
      <c r="AP86" s="572"/>
      <c r="AQ86" s="572"/>
      <c r="AR86" s="572"/>
      <c r="AS86" s="572"/>
      <c r="AT86" s="572"/>
      <c r="AU86" s="572"/>
      <c r="AV86" s="572"/>
      <c r="AW86" s="572"/>
      <c r="AX86" s="572"/>
      <c r="AY86" s="572"/>
      <c r="AZ86" s="572"/>
      <c r="BA86" s="572"/>
      <c r="BB86" s="572"/>
      <c r="BC86" s="572"/>
      <c r="BD86" s="572"/>
      <c r="BE86" s="572"/>
      <c r="BF86" s="572"/>
      <c r="BG86" s="572"/>
      <c r="BH86" s="572"/>
    </row>
    <row r="87" spans="1:60" s="502" customFormat="1" ht="18" customHeight="1">
      <c r="A87" s="642" t="s">
        <v>1425</v>
      </c>
      <c r="B87" s="577" t="s">
        <v>1403</v>
      </c>
      <c r="C87" s="578"/>
      <c r="D87" s="579"/>
      <c r="E87" s="577" t="s">
        <v>1438</v>
      </c>
      <c r="F87" s="578"/>
      <c r="G87" s="579"/>
      <c r="H87" s="580" t="s">
        <v>1238</v>
      </c>
      <c r="I87" s="581" t="s">
        <v>1441</v>
      </c>
      <c r="J87" s="584"/>
      <c r="M87" s="581"/>
      <c r="N87" s="581"/>
      <c r="O87" s="581"/>
      <c r="P87" s="581"/>
      <c r="Q87" s="581"/>
      <c r="AA87" s="509"/>
      <c r="AB87" s="509"/>
      <c r="AC87" s="1381" t="s">
        <v>1255</v>
      </c>
      <c r="AD87" s="1381"/>
      <c r="AE87" s="1381"/>
      <c r="AF87" s="1381"/>
      <c r="AG87" s="1381"/>
      <c r="AH87" s="1381"/>
      <c r="AI87" s="1381" t="s">
        <v>1367</v>
      </c>
      <c r="AJ87" s="1381"/>
      <c r="AK87" s="1381"/>
      <c r="AL87" s="1381"/>
      <c r="AM87" s="1381"/>
      <c r="AN87" s="1381"/>
      <c r="AP87" s="572"/>
      <c r="AQ87" s="572"/>
      <c r="AR87" s="572"/>
      <c r="AS87" s="572"/>
      <c r="AT87" s="572"/>
      <c r="AU87" s="572"/>
      <c r="AV87" s="572"/>
      <c r="AW87" s="572"/>
      <c r="AX87" s="572"/>
      <c r="AY87" s="572"/>
      <c r="AZ87" s="572"/>
      <c r="BA87" s="572"/>
      <c r="BB87" s="572"/>
      <c r="BC87" s="572"/>
      <c r="BD87" s="572"/>
      <c r="BE87" s="572"/>
      <c r="BF87" s="572"/>
      <c r="BG87" s="572"/>
      <c r="BH87" s="572"/>
    </row>
    <row r="88" spans="1:60" s="502" customFormat="1" ht="18" customHeight="1">
      <c r="A88" s="646" t="s">
        <v>1240</v>
      </c>
      <c r="B88" s="647"/>
      <c r="C88" s="647"/>
      <c r="D88" s="647"/>
      <c r="E88" s="647"/>
      <c r="F88" s="598"/>
      <c r="G88" s="598"/>
      <c r="H88" s="598"/>
      <c r="I88" s="598"/>
      <c r="J88" s="598"/>
      <c r="K88" s="598"/>
      <c r="L88" s="598"/>
      <c r="M88" s="598"/>
      <c r="N88" s="598"/>
      <c r="O88" s="598"/>
      <c r="P88" s="598"/>
      <c r="Q88" s="598"/>
      <c r="R88" s="598"/>
      <c r="S88" s="598"/>
      <c r="T88" s="598"/>
      <c r="U88" s="598"/>
      <c r="V88" s="598"/>
      <c r="W88" s="598"/>
      <c r="X88" s="598"/>
      <c r="Y88" s="598"/>
      <c r="Z88" s="598"/>
      <c r="AA88" s="598"/>
      <c r="AB88" s="598"/>
      <c r="AC88" s="598"/>
      <c r="AD88" s="598"/>
      <c r="AE88" s="598"/>
      <c r="AF88" s="598"/>
      <c r="AG88" s="598"/>
      <c r="AH88" s="598"/>
      <c r="AI88" s="598"/>
      <c r="AJ88" s="598"/>
      <c r="AK88" s="598"/>
      <c r="AL88" s="598"/>
      <c r="AM88" s="598"/>
      <c r="AN88" s="599"/>
    </row>
    <row r="89" spans="1:60" s="502" customFormat="1" ht="18" customHeight="1">
      <c r="A89" s="648"/>
      <c r="B89" s="649" t="s">
        <v>1424</v>
      </c>
      <c r="C89" s="641" t="s">
        <v>1455</v>
      </c>
      <c r="D89" s="545"/>
      <c r="E89" s="641"/>
      <c r="AN89" s="583"/>
    </row>
    <row r="90" spans="1:60" s="502" customFormat="1" ht="18" customHeight="1">
      <c r="A90" s="650"/>
      <c r="B90" s="649" t="s">
        <v>1425</v>
      </c>
      <c r="C90" s="641" t="s">
        <v>1456</v>
      </c>
      <c r="D90" s="509"/>
      <c r="E90" s="641"/>
      <c r="F90" s="509"/>
      <c r="J90" s="572"/>
      <c r="K90" s="572"/>
      <c r="L90" s="572"/>
      <c r="M90" s="572"/>
      <c r="N90" s="572"/>
      <c r="O90" s="572"/>
      <c r="P90" s="572"/>
      <c r="Q90" s="572"/>
      <c r="R90" s="572"/>
      <c r="S90" s="572"/>
      <c r="T90" s="572"/>
      <c r="U90" s="572"/>
      <c r="V90" s="572"/>
      <c r="W90" s="572"/>
      <c r="X90" s="572"/>
      <c r="Y90" s="572"/>
      <c r="Z90" s="572"/>
      <c r="AA90" s="572"/>
      <c r="AB90" s="572"/>
      <c r="AC90" s="572"/>
      <c r="AN90" s="583"/>
    </row>
    <row r="91" spans="1:60" s="502" customFormat="1" ht="18" customHeight="1">
      <c r="A91" s="651"/>
      <c r="B91" s="652"/>
      <c r="C91" s="653"/>
      <c r="D91" s="654"/>
      <c r="E91" s="653"/>
      <c r="F91" s="654"/>
      <c r="G91" s="654"/>
      <c r="H91" s="654"/>
      <c r="I91" s="654"/>
      <c r="J91" s="654"/>
      <c r="K91" s="654"/>
      <c r="L91" s="654"/>
      <c r="M91" s="654"/>
      <c r="N91" s="654"/>
      <c r="O91" s="654"/>
      <c r="P91" s="654"/>
      <c r="Q91" s="654"/>
      <c r="R91" s="654"/>
      <c r="S91" s="654"/>
      <c r="T91" s="654"/>
      <c r="U91" s="654"/>
      <c r="V91" s="654"/>
      <c r="W91" s="654"/>
      <c r="X91" s="654"/>
      <c r="Y91" s="654"/>
      <c r="Z91" s="654"/>
      <c r="AA91" s="611"/>
      <c r="AB91" s="611"/>
      <c r="AC91" s="611"/>
      <c r="AD91" s="613"/>
      <c r="AE91" s="613"/>
      <c r="AF91" s="613"/>
      <c r="AG91" s="613"/>
      <c r="AH91" s="613"/>
      <c r="AI91" s="613"/>
      <c r="AJ91" s="613"/>
      <c r="AK91" s="613"/>
      <c r="AL91" s="613"/>
      <c r="AM91" s="613"/>
      <c r="AN91" s="614"/>
    </row>
    <row r="92" spans="1:60" s="502" customFormat="1" ht="18" customHeight="1">
      <c r="A92" s="625"/>
      <c r="B92" s="574"/>
      <c r="C92" s="574"/>
      <c r="D92" s="572"/>
      <c r="E92" s="572"/>
      <c r="F92" s="572"/>
      <c r="G92" s="572"/>
      <c r="H92" s="572"/>
      <c r="I92" s="572"/>
      <c r="J92" s="572"/>
      <c r="K92" s="572"/>
      <c r="L92" s="572"/>
      <c r="M92" s="572"/>
      <c r="N92" s="572"/>
      <c r="O92" s="572"/>
      <c r="P92" s="572"/>
      <c r="Q92" s="572"/>
      <c r="R92" s="572"/>
      <c r="S92" s="572"/>
      <c r="T92" s="572"/>
      <c r="U92" s="572"/>
      <c r="V92" s="572"/>
      <c r="W92" s="572"/>
      <c r="X92" s="572"/>
      <c r="Y92" s="572"/>
      <c r="Z92" s="572"/>
      <c r="AA92" s="572"/>
      <c r="AB92" s="572"/>
      <c r="AC92" s="572"/>
    </row>
    <row r="93" spans="1:60" s="502" customFormat="1" ht="18" customHeight="1">
      <c r="A93" s="506"/>
      <c r="B93" s="506"/>
      <c r="C93" s="506"/>
      <c r="D93" s="506"/>
      <c r="E93" s="506"/>
      <c r="F93" s="506"/>
      <c r="G93" s="506"/>
      <c r="H93" s="506"/>
      <c r="I93" s="506"/>
      <c r="J93" s="506"/>
      <c r="K93" s="506"/>
      <c r="L93" s="506"/>
      <c r="M93" s="506"/>
      <c r="N93" s="506"/>
      <c r="O93" s="506"/>
      <c r="P93" s="506"/>
      <c r="Q93" s="506"/>
      <c r="R93" s="506"/>
      <c r="S93" s="506"/>
      <c r="T93" s="506"/>
      <c r="U93" s="506"/>
      <c r="V93" s="506"/>
      <c r="X93" s="509"/>
    </row>
    <row r="94" spans="1:60" s="502" customFormat="1" ht="18" customHeight="1">
      <c r="A94" s="537" t="s">
        <v>1451</v>
      </c>
      <c r="B94" s="538"/>
      <c r="C94" s="538"/>
      <c r="D94" s="538"/>
      <c r="E94" s="538"/>
      <c r="F94" s="538"/>
      <c r="G94" s="538"/>
      <c r="H94" s="538"/>
      <c r="I94" s="538"/>
      <c r="J94" s="538"/>
      <c r="K94" s="538"/>
      <c r="L94" s="538"/>
      <c r="M94" s="538"/>
      <c r="N94" s="538"/>
      <c r="O94" s="538"/>
      <c r="P94" s="505"/>
      <c r="Q94" s="505"/>
      <c r="R94" s="505"/>
      <c r="S94" s="505"/>
      <c r="T94" s="505"/>
      <c r="U94" s="505"/>
      <c r="V94" s="506"/>
      <c r="W94" s="517"/>
      <c r="X94" s="517"/>
    </row>
    <row r="95" spans="1:60" s="502" customFormat="1" ht="18" customHeight="1">
      <c r="A95" s="539" t="s">
        <v>1276</v>
      </c>
      <c r="B95" s="505"/>
      <c r="C95" s="505"/>
      <c r="D95" s="505"/>
      <c r="E95" s="505"/>
      <c r="F95" s="505"/>
      <c r="G95" s="505"/>
      <c r="H95" s="505"/>
      <c r="I95" s="505"/>
      <c r="J95" s="505"/>
      <c r="K95" s="505"/>
      <c r="L95" s="505"/>
      <c r="M95" s="505"/>
      <c r="N95" s="505"/>
      <c r="O95" s="505"/>
      <c r="P95" s="505"/>
      <c r="Q95" s="505"/>
      <c r="R95" s="505"/>
      <c r="S95" s="505"/>
      <c r="T95" s="506"/>
      <c r="U95" s="506"/>
      <c r="V95" s="506"/>
      <c r="X95" s="509"/>
    </row>
    <row r="96" spans="1:60" s="502" customFormat="1" ht="18" customHeight="1" thickBot="1">
      <c r="A96" s="505"/>
      <c r="B96" s="505"/>
      <c r="C96" s="505"/>
      <c r="D96" s="1359" t="s">
        <v>1266</v>
      </c>
      <c r="E96" s="1360"/>
      <c r="F96" s="1360"/>
      <c r="G96" s="1360"/>
      <c r="H96" s="540" t="s">
        <v>1233</v>
      </c>
      <c r="I96" s="1359" t="s">
        <v>1267</v>
      </c>
      <c r="J96" s="1360"/>
      <c r="K96" s="1360"/>
      <c r="L96" s="1360"/>
      <c r="M96" s="540" t="s">
        <v>1233</v>
      </c>
      <c r="N96" s="1359" t="s">
        <v>1268</v>
      </c>
      <c r="O96" s="1360"/>
      <c r="P96" s="1360"/>
      <c r="Q96" s="1360"/>
      <c r="R96" s="540" t="s">
        <v>1233</v>
      </c>
      <c r="S96" s="541"/>
      <c r="T96" s="506"/>
      <c r="U96" s="506"/>
      <c r="V96" s="506"/>
      <c r="X96" s="509"/>
    </row>
    <row r="97" spans="1:60" s="502" customFormat="1" ht="18" customHeight="1" thickTop="1">
      <c r="A97" s="505"/>
      <c r="B97" s="505"/>
      <c r="C97" s="518" t="s">
        <v>1278</v>
      </c>
      <c r="D97" s="542" t="b">
        <f>+コントロール!B41</f>
        <v>0</v>
      </c>
      <c r="E97" s="505" t="s">
        <v>1279</v>
      </c>
      <c r="F97" s="505"/>
      <c r="G97" s="505"/>
      <c r="H97" s="543">
        <v>4</v>
      </c>
      <c r="I97" s="655" t="b">
        <f>+コントロール!B42</f>
        <v>0</v>
      </c>
      <c r="J97" s="505" t="s">
        <v>1280</v>
      </c>
      <c r="K97" s="505"/>
      <c r="L97" s="505"/>
      <c r="M97" s="543">
        <v>5</v>
      </c>
      <c r="N97" s="655" t="b">
        <f>+コントロール!B43</f>
        <v>0</v>
      </c>
      <c r="O97" s="505" t="s">
        <v>253</v>
      </c>
      <c r="P97" s="505"/>
      <c r="Q97" s="505"/>
      <c r="R97" s="555">
        <v>6</v>
      </c>
      <c r="S97" s="656">
        <f>IF(D97=TRUE,H97,IF(I97=TRUE,M97,IF(N97=TRUE,R97,0)))</f>
        <v>0</v>
      </c>
      <c r="T97" s="505" t="s">
        <v>1296</v>
      </c>
      <c r="U97" s="506"/>
      <c r="V97" s="506"/>
      <c r="X97" s="509"/>
    </row>
    <row r="98" spans="1:60" s="502" customFormat="1" ht="18" customHeight="1">
      <c r="A98" s="506"/>
      <c r="B98" s="506"/>
      <c r="C98" s="518" t="s">
        <v>1230</v>
      </c>
      <c r="D98" s="546" t="b">
        <f>+D21</f>
        <v>0</v>
      </c>
      <c r="E98" s="551" t="s">
        <v>1231</v>
      </c>
      <c r="F98" s="551"/>
      <c r="G98" s="551"/>
      <c r="H98" s="657">
        <v>4</v>
      </c>
      <c r="I98" s="566" t="b">
        <f>+I21</f>
        <v>0</v>
      </c>
      <c r="J98" s="551" t="s">
        <v>1232</v>
      </c>
      <c r="K98" s="551"/>
      <c r="L98" s="551"/>
      <c r="M98" s="658">
        <v>5</v>
      </c>
      <c r="N98" s="566" t="b">
        <f>+N21</f>
        <v>0</v>
      </c>
      <c r="O98" s="551" t="s">
        <v>1237</v>
      </c>
      <c r="P98" s="551"/>
      <c r="Q98" s="551"/>
      <c r="R98" s="659">
        <v>6</v>
      </c>
      <c r="S98" s="660">
        <f>IF(D98=TRUE,H98,IF(I98=TRUE,M98,IF(N98=TRUE,R98,0)))</f>
        <v>0</v>
      </c>
      <c r="T98" s="505" t="s">
        <v>1297</v>
      </c>
      <c r="U98" s="506"/>
      <c r="V98" s="506"/>
      <c r="X98" s="509"/>
    </row>
    <row r="99" spans="1:60" s="502" customFormat="1" ht="18" customHeight="1">
      <c r="A99" s="506"/>
      <c r="B99" s="506"/>
      <c r="C99" s="518" t="s">
        <v>1283</v>
      </c>
      <c r="D99" s="661" t="b">
        <f>+コントロール!D19</f>
        <v>0</v>
      </c>
      <c r="E99" s="662" t="s">
        <v>1284</v>
      </c>
      <c r="F99" s="662"/>
      <c r="G99" s="662"/>
      <c r="H99" s="663">
        <v>4</v>
      </c>
      <c r="I99" s="664" t="b">
        <f>+コントロール!D20</f>
        <v>0</v>
      </c>
      <c r="J99" s="662" t="s">
        <v>1285</v>
      </c>
      <c r="K99" s="662"/>
      <c r="L99" s="662"/>
      <c r="M99" s="663">
        <v>5</v>
      </c>
      <c r="N99" s="664" t="b">
        <f>+コントロール!D21</f>
        <v>0</v>
      </c>
      <c r="O99" s="662" t="s">
        <v>1286</v>
      </c>
      <c r="P99" s="662"/>
      <c r="Q99" s="662"/>
      <c r="R99" s="663">
        <v>6</v>
      </c>
      <c r="S99" s="553">
        <f>IF(D99=TRUE,H99,IF(I99=TRUE,M99,IF(N99=TRUE,R99,0)))</f>
        <v>0</v>
      </c>
      <c r="T99" s="505" t="s">
        <v>1287</v>
      </c>
      <c r="U99" s="506"/>
      <c r="V99" s="506"/>
      <c r="X99" s="509"/>
    </row>
    <row r="100" spans="1:60" s="502" customFormat="1" ht="18" customHeight="1">
      <c r="A100" s="506"/>
      <c r="B100" s="506"/>
      <c r="C100" s="506"/>
      <c r="D100" s="506"/>
      <c r="E100" s="506"/>
      <c r="F100" s="506"/>
      <c r="G100" s="506"/>
      <c r="H100" s="506"/>
      <c r="I100" s="506"/>
      <c r="J100" s="506"/>
      <c r="K100" s="506"/>
      <c r="L100" s="506"/>
      <c r="M100" s="506"/>
      <c r="N100" s="506"/>
      <c r="O100" s="506"/>
      <c r="P100" s="506"/>
      <c r="Q100" s="506"/>
      <c r="R100" s="518" t="s">
        <v>1239</v>
      </c>
      <c r="S100" s="554" t="str">
        <f>S97&amp;S98&amp;S99</f>
        <v>000</v>
      </c>
      <c r="T100" s="506"/>
      <c r="U100" s="506"/>
      <c r="V100" s="506"/>
      <c r="W100" s="556" t="s">
        <v>1306</v>
      </c>
      <c r="X100" s="505" t="str">
        <f>IF(J101=1,"被保険投資の相手方と再投資先企業以外の中間企業が存在する場合は別添１をご提出願います。","")</f>
        <v/>
      </c>
    </row>
    <row r="101" spans="1:60" s="502" customFormat="1" ht="18" customHeight="1">
      <c r="A101" s="573" t="s">
        <v>1277</v>
      </c>
      <c r="B101" s="506"/>
      <c r="C101" s="506"/>
      <c r="D101" s="506"/>
      <c r="E101" s="506"/>
      <c r="F101" s="505"/>
      <c r="G101" s="505"/>
      <c r="H101" s="505"/>
      <c r="I101" s="518" t="s">
        <v>1304</v>
      </c>
      <c r="J101" s="505">
        <f>IF(VALUE(S100)&gt;=654,1,0)</f>
        <v>0</v>
      </c>
      <c r="K101" s="505" t="s">
        <v>1305</v>
      </c>
      <c r="L101" s="505"/>
      <c r="M101" s="505"/>
      <c r="N101" s="505"/>
      <c r="O101" s="505"/>
      <c r="P101" s="506"/>
      <c r="Q101" s="555"/>
      <c r="R101" s="555"/>
      <c r="S101" s="506"/>
      <c r="T101" s="506"/>
      <c r="U101" s="506"/>
      <c r="V101" s="506"/>
      <c r="X101" s="509"/>
    </row>
    <row r="102" spans="1:60" s="502" customFormat="1" ht="18" customHeight="1" thickBot="1">
      <c r="A102" s="506"/>
      <c r="B102" s="665" t="s">
        <v>1234</v>
      </c>
      <c r="C102" s="1364" t="s">
        <v>1281</v>
      </c>
      <c r="D102" s="1365"/>
      <c r="E102" s="1366"/>
      <c r="F102" s="1364" t="s">
        <v>1269</v>
      </c>
      <c r="G102" s="1365"/>
      <c r="H102" s="1366"/>
      <c r="I102" s="1364" t="s">
        <v>1282</v>
      </c>
      <c r="J102" s="1365"/>
      <c r="K102" s="1365"/>
      <c r="L102" s="1361" t="s">
        <v>1294</v>
      </c>
      <c r="M102" s="1362"/>
      <c r="N102" s="1362"/>
      <c r="O102" s="1362"/>
      <c r="P102" s="1362"/>
      <c r="Q102" s="1362"/>
      <c r="R102" s="1362"/>
      <c r="S102" s="1362"/>
      <c r="T102" s="1362"/>
      <c r="U102" s="1362"/>
      <c r="V102" s="1362"/>
      <c r="W102" s="1363"/>
      <c r="X102" s="574"/>
      <c r="Y102" s="574"/>
      <c r="Z102" s="574"/>
      <c r="AA102" s="574"/>
      <c r="AB102" s="574"/>
      <c r="AC102" s="574"/>
    </row>
    <row r="103" spans="1:60" s="502" customFormat="1" ht="18" customHeight="1" thickTop="1">
      <c r="A103" s="506"/>
      <c r="B103" s="666" t="s">
        <v>1298</v>
      </c>
      <c r="C103" s="577" t="s">
        <v>1288</v>
      </c>
      <c r="D103" s="578"/>
      <c r="E103" s="579"/>
      <c r="F103" s="577" t="s">
        <v>1289</v>
      </c>
      <c r="G103" s="578"/>
      <c r="H103" s="579"/>
      <c r="I103" s="667" t="s">
        <v>1291</v>
      </c>
      <c r="J103" s="668"/>
      <c r="K103" s="668"/>
      <c r="L103" s="667" t="s">
        <v>1307</v>
      </c>
      <c r="M103" s="668"/>
      <c r="N103" s="668"/>
      <c r="O103" s="668"/>
      <c r="P103" s="668"/>
      <c r="Q103" s="668"/>
      <c r="R103" s="668"/>
      <c r="S103" s="506"/>
      <c r="T103" s="506"/>
      <c r="U103" s="506"/>
      <c r="V103" s="506"/>
      <c r="W103" s="583"/>
      <c r="X103" s="509"/>
      <c r="AF103" s="669"/>
      <c r="AG103" s="574"/>
      <c r="AH103" s="574"/>
      <c r="AI103" s="574"/>
      <c r="AJ103" s="574"/>
      <c r="AK103" s="574"/>
      <c r="AL103" s="574"/>
      <c r="AM103" s="574"/>
      <c r="AN103" s="574"/>
      <c r="AO103" s="574"/>
      <c r="AP103" s="574"/>
      <c r="AQ103" s="574"/>
      <c r="AR103" s="574"/>
      <c r="AS103" s="574"/>
      <c r="AT103" s="574"/>
      <c r="AU103" s="574"/>
      <c r="AV103" s="574"/>
      <c r="AW103" s="574"/>
      <c r="AX103" s="574"/>
      <c r="AY103" s="574"/>
      <c r="AZ103" s="574"/>
      <c r="BA103" s="574"/>
      <c r="BB103" s="574"/>
      <c r="BC103" s="574"/>
      <c r="BD103" s="574"/>
      <c r="BE103" s="574"/>
      <c r="BF103" s="572"/>
      <c r="BG103" s="572"/>
      <c r="BH103" s="572"/>
    </row>
    <row r="104" spans="1:60" s="502" customFormat="1" ht="18" customHeight="1">
      <c r="A104" s="506"/>
      <c r="B104" s="666" t="s">
        <v>1299</v>
      </c>
      <c r="C104" s="577" t="s">
        <v>1288</v>
      </c>
      <c r="D104" s="578"/>
      <c r="E104" s="579"/>
      <c r="F104" s="577" t="s">
        <v>1289</v>
      </c>
      <c r="G104" s="578"/>
      <c r="H104" s="579"/>
      <c r="I104" s="667" t="s">
        <v>1292</v>
      </c>
      <c r="J104" s="668"/>
      <c r="K104" s="668"/>
      <c r="L104" s="667" t="s">
        <v>1307</v>
      </c>
      <c r="M104" s="668"/>
      <c r="N104" s="668"/>
      <c r="O104" s="668"/>
      <c r="P104" s="668"/>
      <c r="Q104" s="668"/>
      <c r="R104" s="668"/>
      <c r="S104" s="506"/>
      <c r="T104" s="506"/>
      <c r="U104" s="506"/>
      <c r="V104" s="506"/>
      <c r="W104" s="583"/>
      <c r="X104" s="509"/>
      <c r="AF104" s="603"/>
      <c r="AG104" s="587"/>
      <c r="AH104" s="587"/>
      <c r="AI104" s="587"/>
      <c r="AJ104" s="587"/>
      <c r="AK104" s="587"/>
      <c r="AL104" s="587"/>
      <c r="AM104" s="587"/>
      <c r="AN104" s="587"/>
      <c r="AO104" s="587"/>
      <c r="AP104" s="603"/>
      <c r="AQ104" s="587"/>
      <c r="AR104" s="574"/>
      <c r="AS104" s="574"/>
      <c r="AT104" s="574"/>
      <c r="AU104" s="574"/>
      <c r="AV104" s="574"/>
      <c r="AW104" s="574"/>
      <c r="AX104" s="574"/>
      <c r="AY104" s="574"/>
      <c r="AZ104" s="574"/>
      <c r="BA104" s="574"/>
      <c r="BB104" s="574"/>
      <c r="BC104" s="572"/>
      <c r="BD104" s="572"/>
      <c r="BE104" s="572"/>
      <c r="BF104" s="572"/>
      <c r="BG104" s="572"/>
      <c r="BH104" s="572"/>
    </row>
    <row r="105" spans="1:60" s="502" customFormat="1" ht="18" customHeight="1">
      <c r="A105" s="624"/>
      <c r="B105" s="666" t="s">
        <v>1300</v>
      </c>
      <c r="C105" s="577" t="s">
        <v>1288</v>
      </c>
      <c r="D105" s="578"/>
      <c r="E105" s="579"/>
      <c r="F105" s="577" t="s">
        <v>1289</v>
      </c>
      <c r="G105" s="578"/>
      <c r="H105" s="579"/>
      <c r="I105" s="667" t="s">
        <v>1293</v>
      </c>
      <c r="J105" s="668"/>
      <c r="K105" s="668"/>
      <c r="L105" s="667" t="s">
        <v>1307</v>
      </c>
      <c r="M105" s="668"/>
      <c r="N105" s="668"/>
      <c r="O105" s="668"/>
      <c r="P105" s="668"/>
      <c r="Q105" s="668"/>
      <c r="R105" s="668"/>
      <c r="S105" s="506"/>
      <c r="T105" s="506"/>
      <c r="U105" s="506"/>
      <c r="V105" s="506"/>
      <c r="W105" s="583"/>
      <c r="X105" s="509"/>
      <c r="AF105" s="603"/>
      <c r="AG105" s="587"/>
      <c r="AH105" s="587"/>
      <c r="AI105" s="587"/>
      <c r="AJ105" s="587"/>
      <c r="AK105" s="587"/>
      <c r="AL105" s="587"/>
      <c r="AM105" s="587"/>
      <c r="AN105" s="587"/>
      <c r="AO105" s="587"/>
      <c r="AP105" s="603"/>
      <c r="AQ105" s="587"/>
      <c r="AR105" s="574"/>
      <c r="AS105" s="574"/>
      <c r="AT105" s="574"/>
      <c r="AU105" s="574"/>
      <c r="AV105" s="574"/>
      <c r="AW105" s="574"/>
      <c r="AX105" s="574"/>
      <c r="AY105" s="574"/>
      <c r="AZ105" s="574"/>
      <c r="BA105" s="574"/>
      <c r="BB105" s="574"/>
      <c r="BC105" s="572"/>
      <c r="BD105" s="572"/>
      <c r="BE105" s="572"/>
      <c r="BF105" s="572"/>
      <c r="BG105" s="572"/>
      <c r="BH105" s="572"/>
    </row>
    <row r="106" spans="1:60" s="502" customFormat="1" ht="18" customHeight="1">
      <c r="A106" s="624"/>
      <c r="B106" s="666" t="s">
        <v>1301</v>
      </c>
      <c r="C106" s="577" t="s">
        <v>1288</v>
      </c>
      <c r="D106" s="578"/>
      <c r="E106" s="579"/>
      <c r="F106" s="577" t="s">
        <v>1290</v>
      </c>
      <c r="G106" s="578"/>
      <c r="H106" s="579"/>
      <c r="I106" s="667" t="s">
        <v>1291</v>
      </c>
      <c r="J106" s="668"/>
      <c r="K106" s="668"/>
      <c r="L106" s="667" t="s">
        <v>1307</v>
      </c>
      <c r="M106" s="668"/>
      <c r="N106" s="668"/>
      <c r="O106" s="668"/>
      <c r="P106" s="668"/>
      <c r="Q106" s="668"/>
      <c r="R106" s="668"/>
      <c r="S106" s="506"/>
      <c r="T106" s="506"/>
      <c r="U106" s="506"/>
      <c r="V106" s="506"/>
      <c r="W106" s="583"/>
      <c r="X106" s="509"/>
      <c r="AF106" s="574"/>
      <c r="AG106" s="574"/>
      <c r="AH106" s="572"/>
      <c r="AI106" s="572"/>
      <c r="AJ106" s="572"/>
      <c r="AK106" s="572"/>
      <c r="AL106" s="572"/>
      <c r="AM106" s="572"/>
      <c r="AN106" s="572"/>
      <c r="AO106" s="572"/>
      <c r="AP106" s="572"/>
      <c r="AQ106" s="572"/>
      <c r="AR106" s="572"/>
      <c r="AS106" s="572"/>
      <c r="AT106" s="572"/>
      <c r="AU106" s="572"/>
      <c r="AV106" s="572"/>
      <c r="AW106" s="572"/>
      <c r="AX106" s="572"/>
      <c r="AY106" s="572"/>
      <c r="AZ106" s="572"/>
      <c r="BA106" s="572"/>
      <c r="BB106" s="572"/>
      <c r="BC106" s="572"/>
      <c r="BD106" s="572"/>
      <c r="BE106" s="572"/>
      <c r="BF106" s="572"/>
      <c r="BG106" s="572"/>
      <c r="BH106" s="572"/>
    </row>
    <row r="107" spans="1:60" s="502" customFormat="1" ht="18" customHeight="1">
      <c r="A107" s="624"/>
      <c r="B107" s="666" t="s">
        <v>1302</v>
      </c>
      <c r="C107" s="577" t="s">
        <v>1288</v>
      </c>
      <c r="D107" s="578"/>
      <c r="E107" s="579"/>
      <c r="F107" s="577" t="s">
        <v>1290</v>
      </c>
      <c r="G107" s="578"/>
      <c r="H107" s="579"/>
      <c r="I107" s="667" t="s">
        <v>1292</v>
      </c>
      <c r="J107" s="668"/>
      <c r="K107" s="668"/>
      <c r="L107" s="667" t="s">
        <v>1307</v>
      </c>
      <c r="M107" s="668"/>
      <c r="N107" s="668"/>
      <c r="O107" s="668"/>
      <c r="P107" s="668"/>
      <c r="Q107" s="668"/>
      <c r="R107" s="668"/>
      <c r="S107" s="506"/>
      <c r="T107" s="506"/>
      <c r="U107" s="506"/>
      <c r="V107" s="506"/>
      <c r="W107" s="583"/>
      <c r="X107" s="509"/>
      <c r="AF107" s="625"/>
      <c r="AG107" s="574"/>
      <c r="AH107" s="572"/>
      <c r="AI107" s="572"/>
      <c r="AJ107" s="572"/>
      <c r="AK107" s="572"/>
      <c r="AL107" s="572"/>
      <c r="AM107" s="572"/>
      <c r="AN107" s="572"/>
      <c r="AO107" s="572"/>
      <c r="AP107" s="572"/>
      <c r="AQ107" s="572"/>
      <c r="AR107" s="572"/>
      <c r="AS107" s="572"/>
      <c r="AT107" s="572"/>
      <c r="AU107" s="572"/>
      <c r="AV107" s="572"/>
      <c r="AW107" s="572"/>
      <c r="AX107" s="572"/>
      <c r="AY107" s="572"/>
      <c r="AZ107" s="572"/>
      <c r="BA107" s="572"/>
      <c r="BB107" s="572"/>
      <c r="BC107" s="572"/>
      <c r="BD107" s="572"/>
      <c r="BE107" s="572"/>
      <c r="BF107" s="572"/>
      <c r="BG107" s="572"/>
      <c r="BH107" s="572"/>
    </row>
    <row r="108" spans="1:60" s="502" customFormat="1" ht="18" customHeight="1">
      <c r="A108" s="624"/>
      <c r="B108" s="670" t="s">
        <v>1303</v>
      </c>
      <c r="C108" s="618" t="s">
        <v>1288</v>
      </c>
      <c r="D108" s="619"/>
      <c r="E108" s="620"/>
      <c r="F108" s="618" t="s">
        <v>1290</v>
      </c>
      <c r="G108" s="619"/>
      <c r="H108" s="620"/>
      <c r="I108" s="671" t="s">
        <v>1293</v>
      </c>
      <c r="J108" s="672"/>
      <c r="K108" s="672"/>
      <c r="L108" s="667" t="s">
        <v>1307</v>
      </c>
      <c r="M108" s="668"/>
      <c r="N108" s="668"/>
      <c r="O108" s="668"/>
      <c r="P108" s="668"/>
      <c r="Q108" s="668"/>
      <c r="R108" s="668"/>
      <c r="S108" s="506"/>
      <c r="T108" s="506"/>
      <c r="U108" s="506"/>
      <c r="V108" s="506"/>
      <c r="W108" s="583"/>
      <c r="X108" s="509"/>
      <c r="AF108" s="625"/>
      <c r="AG108" s="574"/>
      <c r="AH108" s="572"/>
      <c r="AI108" s="572"/>
      <c r="AJ108" s="572"/>
      <c r="AK108" s="572"/>
      <c r="AL108" s="572"/>
      <c r="AM108" s="572"/>
      <c r="AN108" s="572"/>
      <c r="AO108" s="572"/>
      <c r="AP108" s="572"/>
      <c r="AQ108" s="572"/>
      <c r="AR108" s="572"/>
      <c r="AS108" s="572"/>
      <c r="AT108" s="572"/>
      <c r="AU108" s="572"/>
      <c r="AV108" s="572"/>
      <c r="AW108" s="572"/>
      <c r="AX108" s="572"/>
      <c r="AY108" s="572"/>
      <c r="AZ108" s="572"/>
      <c r="BA108" s="572"/>
      <c r="BB108" s="572"/>
      <c r="BC108" s="572"/>
      <c r="BD108" s="572"/>
      <c r="BE108" s="572"/>
      <c r="BF108" s="572"/>
      <c r="BG108" s="572"/>
      <c r="BH108" s="572"/>
    </row>
    <row r="109" spans="1:60" s="502" customFormat="1" ht="18" customHeight="1">
      <c r="A109" s="624"/>
      <c r="B109" s="673" t="s">
        <v>31</v>
      </c>
      <c r="C109" s="618"/>
      <c r="D109" s="619"/>
      <c r="E109" s="620"/>
      <c r="F109" s="618"/>
      <c r="G109" s="619"/>
      <c r="H109" s="620"/>
      <c r="I109" s="671"/>
      <c r="J109" s="672"/>
      <c r="K109" s="672"/>
      <c r="L109" s="674" t="s">
        <v>1295</v>
      </c>
      <c r="M109" s="675"/>
      <c r="N109" s="675"/>
      <c r="O109" s="675"/>
      <c r="P109" s="675"/>
      <c r="Q109" s="675"/>
      <c r="R109" s="675"/>
      <c r="S109" s="676"/>
      <c r="T109" s="676"/>
      <c r="U109" s="676"/>
      <c r="V109" s="676"/>
      <c r="W109" s="677"/>
      <c r="X109" s="509"/>
      <c r="AF109" s="625"/>
      <c r="AG109" s="574"/>
      <c r="AH109" s="572"/>
      <c r="AI109" s="572"/>
      <c r="AJ109" s="572"/>
      <c r="AK109" s="572"/>
      <c r="AL109" s="572"/>
      <c r="AM109" s="572"/>
      <c r="AN109" s="572"/>
      <c r="AO109" s="572"/>
      <c r="AP109" s="572"/>
      <c r="AQ109" s="572"/>
      <c r="AR109" s="572"/>
      <c r="AS109" s="572"/>
      <c r="AT109" s="572"/>
      <c r="AU109" s="572"/>
      <c r="AV109" s="572"/>
      <c r="AW109" s="572"/>
      <c r="AX109" s="572"/>
      <c r="AY109" s="572"/>
      <c r="AZ109" s="572"/>
      <c r="BA109" s="572"/>
      <c r="BB109" s="572"/>
      <c r="BC109" s="572"/>
      <c r="BD109" s="572"/>
      <c r="BE109" s="572"/>
      <c r="BF109" s="572"/>
      <c r="BG109" s="572"/>
      <c r="BH109" s="572"/>
    </row>
  </sheetData>
  <sheetProtection algorithmName="SHA-512" hashValue="YHuTEBKpDXVENzyUqOKYK5m5nYo2b/3rZ7fiJj3+Ly5wYcFoBASkkWUfI0puvH8lxBGFs84oolpZQyUGWY34fA==" saltValue="/hyUhZzwBZ+sRrBmGnHEJQ==" spinCount="100000" sheet="1" objects="1" scenarios="1"/>
  <mergeCells count="91">
    <mergeCell ref="D25:G25"/>
    <mergeCell ref="I25:L25"/>
    <mergeCell ref="E3:G3"/>
    <mergeCell ref="E10:G10"/>
    <mergeCell ref="O11:Q11"/>
    <mergeCell ref="L11:N11"/>
    <mergeCell ref="E11:G11"/>
    <mergeCell ref="H10:J10"/>
    <mergeCell ref="N20:Q20"/>
    <mergeCell ref="E12:G12"/>
    <mergeCell ref="B12:D12"/>
    <mergeCell ref="B13:D13"/>
    <mergeCell ref="E13:G13"/>
    <mergeCell ref="H13:J13"/>
    <mergeCell ref="L12:N12"/>
    <mergeCell ref="B85:D85"/>
    <mergeCell ref="L10:N10"/>
    <mergeCell ref="O10:Q10"/>
    <mergeCell ref="W9:X9"/>
    <mergeCell ref="S7:U7"/>
    <mergeCell ref="K8:M8"/>
    <mergeCell ref="W8:X8"/>
    <mergeCell ref="K7:M7"/>
    <mergeCell ref="H11:J11"/>
    <mergeCell ref="D20:G20"/>
    <mergeCell ref="I20:L20"/>
    <mergeCell ref="B11:D11"/>
    <mergeCell ref="C32:E32"/>
    <mergeCell ref="F32:H32"/>
    <mergeCell ref="O12:Q12"/>
    <mergeCell ref="B74:D74"/>
    <mergeCell ref="C102:E102"/>
    <mergeCell ref="F102:H102"/>
    <mergeCell ref="I102:K102"/>
    <mergeCell ref="L102:W102"/>
    <mergeCell ref="D96:G96"/>
    <mergeCell ref="I96:L96"/>
    <mergeCell ref="N96:Q96"/>
    <mergeCell ref="AC87:AE87"/>
    <mergeCell ref="AF87:AH87"/>
    <mergeCell ref="AI87:AK87"/>
    <mergeCell ref="AL87:AN87"/>
    <mergeCell ref="H74:AB74"/>
    <mergeCell ref="AC74:AH74"/>
    <mergeCell ref="AI74:AN74"/>
    <mergeCell ref="AI75:AK75"/>
    <mergeCell ref="AL75:AN75"/>
    <mergeCell ref="AI76:AK76"/>
    <mergeCell ref="AC86:AE86"/>
    <mergeCell ref="AF86:AH86"/>
    <mergeCell ref="AI86:AK86"/>
    <mergeCell ref="AL86:AN86"/>
    <mergeCell ref="AF77:AH77"/>
    <mergeCell ref="AL77:AN77"/>
    <mergeCell ref="AI85:AN85"/>
    <mergeCell ref="E85:G85"/>
    <mergeCell ref="H85:AB85"/>
    <mergeCell ref="AC85:AH85"/>
    <mergeCell ref="AJ67:AO67"/>
    <mergeCell ref="AD68:AF68"/>
    <mergeCell ref="AG68:AI68"/>
    <mergeCell ref="AJ68:AL68"/>
    <mergeCell ref="AM68:AO68"/>
    <mergeCell ref="AL76:AN76"/>
    <mergeCell ref="AI77:AK77"/>
    <mergeCell ref="AC77:AE77"/>
    <mergeCell ref="E74:G74"/>
    <mergeCell ref="H68:J68"/>
    <mergeCell ref="E68:G68"/>
    <mergeCell ref="E67:G67"/>
    <mergeCell ref="AC75:AE75"/>
    <mergeCell ref="AF75:AH75"/>
    <mergeCell ref="AC76:AE76"/>
    <mergeCell ref="AF76:AH76"/>
    <mergeCell ref="AD67:AI67"/>
    <mergeCell ref="A1:I1"/>
    <mergeCell ref="AD32:AT32"/>
    <mergeCell ref="AD47:AT47"/>
    <mergeCell ref="K67:M67"/>
    <mergeCell ref="K68:M68"/>
    <mergeCell ref="N25:Q25"/>
    <mergeCell ref="I32:AC32"/>
    <mergeCell ref="C47:E47"/>
    <mergeCell ref="F47:H47"/>
    <mergeCell ref="I47:AC47"/>
    <mergeCell ref="E4:G4"/>
    <mergeCell ref="E5:G5"/>
    <mergeCell ref="B67:D67"/>
    <mergeCell ref="B68:D68"/>
    <mergeCell ref="H67:J67"/>
    <mergeCell ref="H12:J12"/>
  </mergeCells>
  <phoneticPr fontId="2"/>
  <dataValidations count="1">
    <dataValidation type="list" allowBlank="1" showInputMessage="1" showErrorMessage="1" sqref="E6 G6" xr:uid="{906245E2-458F-4583-B0E6-51EBE43C36B6}">
      <formula1>"□,■"</formula1>
    </dataValidation>
  </dataValidations>
  <printOptions horizontalCentered="1"/>
  <pageMargins left="0.43307086614173229" right="0.23622047244094491" top="0.55118110236220474" bottom="0.55118110236220474" header="0.31496062992125984" footer="0.31496062992125984"/>
  <pageSetup paperSize="9" scale="31" fitToHeight="0" orientation="portrait" r:id="rId1"/>
  <headerFooter>
    <oddFooter>&amp;R&amp;9 2024年4月1日更新</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C0C0"/>
    <pageSetUpPr fitToPage="1"/>
  </sheetPr>
  <dimension ref="A1:U58"/>
  <sheetViews>
    <sheetView zoomScaleNormal="100" zoomScaleSheetLayoutView="85" workbookViewId="0"/>
  </sheetViews>
  <sheetFormatPr defaultColWidth="11.75" defaultRowHeight="15" customHeight="1"/>
  <cols>
    <col min="1" max="1" width="14.75" style="517" customWidth="1"/>
    <col min="2" max="13" width="11.75" style="517"/>
    <col min="14" max="14" width="11.75" style="517" customWidth="1"/>
    <col min="15" max="21" width="11.75" style="517"/>
    <col min="22" max="22" width="6.375" style="517" customWidth="1"/>
    <col min="23" max="16384" width="11.75" style="517"/>
  </cols>
  <sheetData>
    <row r="1" spans="1:21" ht="37.5" customHeight="1">
      <c r="A1" s="678" t="s">
        <v>66</v>
      </c>
      <c r="B1" s="678" t="s">
        <v>67</v>
      </c>
      <c r="C1" s="678" t="s">
        <v>68</v>
      </c>
      <c r="D1" s="678" t="s">
        <v>394</v>
      </c>
      <c r="E1" s="678" t="s">
        <v>95</v>
      </c>
      <c r="F1" s="508" t="s">
        <v>1345</v>
      </c>
      <c r="G1" s="679"/>
      <c r="H1" s="679"/>
      <c r="I1" s="680"/>
      <c r="J1" s="680"/>
      <c r="K1" s="680"/>
      <c r="L1" s="680"/>
      <c r="M1" s="680"/>
      <c r="N1" s="680"/>
      <c r="O1" s="680"/>
      <c r="P1" s="680"/>
      <c r="Q1" s="680"/>
    </row>
    <row r="2" spans="1:21" ht="15" customHeight="1" thickBot="1">
      <c r="A2" s="681" t="s">
        <v>48</v>
      </c>
      <c r="B2" s="681" t="s">
        <v>106</v>
      </c>
      <c r="D2" s="682" t="b">
        <f>IF(海投申込書!G34="■",TRUE,FALSE)</f>
        <v>0</v>
      </c>
      <c r="E2" s="681"/>
      <c r="F2" s="681"/>
      <c r="G2" s="683" t="s">
        <v>120</v>
      </c>
    </row>
    <row r="3" spans="1:21" ht="15" customHeight="1">
      <c r="A3" s="681" t="s">
        <v>55</v>
      </c>
      <c r="B3" s="681" t="s">
        <v>1080</v>
      </c>
      <c r="D3" s="682" t="b">
        <f>IF(海投申込書!B47="■",TRUE,FALSE)</f>
        <v>0</v>
      </c>
      <c r="E3" s="684" t="str">
        <f>IF(D3=FALSE,"",3)</f>
        <v/>
      </c>
      <c r="F3" s="508" t="s">
        <v>575</v>
      </c>
      <c r="G3" s="685"/>
      <c r="H3" s="686" t="s">
        <v>122</v>
      </c>
      <c r="I3" s="687" t="s">
        <v>104</v>
      </c>
      <c r="J3" s="688">
        <f>IF(D5=TRUE,海投申込書!R52,0)</f>
        <v>0</v>
      </c>
      <c r="K3" s="517" t="str">
        <f>海投申込書!U52</f>
        <v>USD</v>
      </c>
      <c r="Q3" s="689"/>
    </row>
    <row r="4" spans="1:21" ht="15" customHeight="1">
      <c r="B4" s="681" t="s">
        <v>1081</v>
      </c>
      <c r="D4" s="682" t="b">
        <f>IF(海投申込書!B48="■",TRUE,FALSE)</f>
        <v>0</v>
      </c>
      <c r="E4" s="690" t="str">
        <f>IF(D4=FALSE,"",4)</f>
        <v/>
      </c>
      <c r="F4" s="508" t="s">
        <v>576</v>
      </c>
      <c r="G4" s="646"/>
      <c r="H4" s="691" t="s">
        <v>123</v>
      </c>
      <c r="I4" s="687" t="s">
        <v>104</v>
      </c>
      <c r="J4" s="688">
        <f>IF(D6=TRUE,海投申込書!D53,0)</f>
        <v>0</v>
      </c>
      <c r="K4" s="517" t="str">
        <f>海投申込書!G53</f>
        <v>USD</v>
      </c>
    </row>
    <row r="5" spans="1:21" ht="15" customHeight="1">
      <c r="B5" s="681" t="s">
        <v>56</v>
      </c>
      <c r="D5" s="682" t="b">
        <f>IF(海投申込書!N47="■",TRUE,FALSE)</f>
        <v>0</v>
      </c>
      <c r="E5" s="690" t="str">
        <f>IF(D5=FALSE,"",5)</f>
        <v/>
      </c>
      <c r="F5" s="508" t="s">
        <v>577</v>
      </c>
      <c r="G5" s="634"/>
      <c r="H5" s="692"/>
      <c r="I5" s="687" t="s">
        <v>121</v>
      </c>
      <c r="J5" s="688">
        <f>IF(AND(D6=TRUE,M5=TRUE),J4,0)</f>
        <v>0</v>
      </c>
      <c r="K5" s="517" t="str">
        <f>K4</f>
        <v>USD</v>
      </c>
      <c r="L5" s="545" t="s">
        <v>125</v>
      </c>
      <c r="M5" s="687" t="b">
        <f>IF(海投申込書!B51="■",TRUE,FALSE)</f>
        <v>0</v>
      </c>
    </row>
    <row r="6" spans="1:21" ht="15" customHeight="1">
      <c r="A6" s="681" t="s">
        <v>63</v>
      </c>
      <c r="B6" s="681" t="s">
        <v>64</v>
      </c>
      <c r="D6" s="682" t="b">
        <f>IF(海投申込書!B50="■",TRUE,FALSE)</f>
        <v>0</v>
      </c>
      <c r="E6" s="690" t="str">
        <f>IF(D6=FALSE,"",6)</f>
        <v/>
      </c>
      <c r="F6" s="508" t="s">
        <v>578</v>
      </c>
      <c r="G6" s="646"/>
      <c r="H6" s="691" t="s">
        <v>124</v>
      </c>
      <c r="I6" s="693" t="s">
        <v>104</v>
      </c>
      <c r="J6" s="688">
        <f>SUM(K11:S11)</f>
        <v>0</v>
      </c>
      <c r="K6" s="517" t="s">
        <v>52</v>
      </c>
    </row>
    <row r="7" spans="1:21" ht="15" customHeight="1" thickBot="1">
      <c r="B7" s="681" t="s">
        <v>91</v>
      </c>
      <c r="D7" s="682" t="b">
        <f>IF(海投申込書!H50="■",TRUE,FALSE)</f>
        <v>0</v>
      </c>
      <c r="E7" s="694" t="str">
        <f>IF(D7=FALSE,"",7)</f>
        <v/>
      </c>
      <c r="F7" s="508" t="s">
        <v>579</v>
      </c>
      <c r="G7" s="648"/>
      <c r="H7" s="695"/>
      <c r="I7" s="693" t="s">
        <v>121</v>
      </c>
      <c r="J7" s="688">
        <f>SUM(K12:S12)</f>
        <v>0</v>
      </c>
      <c r="K7" s="517" t="str">
        <f>K6</f>
        <v>USD</v>
      </c>
    </row>
    <row r="8" spans="1:21" ht="15" customHeight="1">
      <c r="A8" s="681" t="s">
        <v>58</v>
      </c>
      <c r="B8" s="681" t="s">
        <v>64</v>
      </c>
      <c r="C8" s="681" t="s">
        <v>119</v>
      </c>
      <c r="D8" s="641" t="b">
        <f>IF(海投申込書!B55="■",TRUE,FALSE)</f>
        <v>0</v>
      </c>
      <c r="E8" s="696"/>
      <c r="F8" s="697"/>
      <c r="G8" s="648"/>
      <c r="H8" s="698"/>
      <c r="I8" s="646"/>
      <c r="J8" s="699"/>
      <c r="K8" s="700" t="s">
        <v>81</v>
      </c>
      <c r="L8" s="701" t="s">
        <v>82</v>
      </c>
      <c r="M8" s="700" t="s">
        <v>83</v>
      </c>
      <c r="N8" s="701" t="s">
        <v>84</v>
      </c>
      <c r="O8" s="700" t="s">
        <v>85</v>
      </c>
      <c r="P8" s="701" t="s">
        <v>86</v>
      </c>
      <c r="Q8" s="700" t="s">
        <v>87</v>
      </c>
      <c r="R8" s="701" t="s">
        <v>88</v>
      </c>
      <c r="S8" s="700" t="s">
        <v>89</v>
      </c>
      <c r="T8" s="702" t="s">
        <v>517</v>
      </c>
    </row>
    <row r="9" spans="1:21" ht="15" customHeight="1">
      <c r="B9" s="681" t="s">
        <v>649</v>
      </c>
      <c r="C9" s="681" t="s">
        <v>59</v>
      </c>
      <c r="D9" s="641" t="b">
        <f>IF(海投申込書!E55="■",TRUE,FALSE)</f>
        <v>0</v>
      </c>
      <c r="E9" s="696"/>
      <c r="F9" s="697"/>
      <c r="G9" s="648"/>
      <c r="H9" s="698"/>
      <c r="I9" s="648"/>
      <c r="J9" s="703" t="s">
        <v>102</v>
      </c>
      <c r="K9" s="704" t="b">
        <f>IF(海投申込書!D101="■",TRUE,FALSE)</f>
        <v>0</v>
      </c>
      <c r="L9" s="704" t="b">
        <f>IF(海投申込書!J101="■",TRUE,FALSE)</f>
        <v>0</v>
      </c>
      <c r="M9" s="704" t="b">
        <f>IF(海投申込書!P101="■",TRUE,FALSE)</f>
        <v>0</v>
      </c>
      <c r="N9" s="704" t="b">
        <f>IF(海投申込書!D113="■",TRUE,FALSE)</f>
        <v>0</v>
      </c>
      <c r="O9" s="704" t="b">
        <f>IF(海投申込書!J113="■",TRUE,FALSE)</f>
        <v>0</v>
      </c>
      <c r="P9" s="704" t="b">
        <f>IF(海投申込書!P113="■",TRUE,FALSE)</f>
        <v>0</v>
      </c>
      <c r="Q9" s="704" t="b">
        <f>IF(海投申込書!D125="■",TRUE,FALSE)</f>
        <v>0</v>
      </c>
      <c r="R9" s="704" t="b">
        <f>IF(海投申込書!J125="■",TRUE,FALSE)</f>
        <v>0</v>
      </c>
      <c r="S9" s="704" t="b">
        <f>IF(海投申込書!P125="■",TRUE,FALSE)</f>
        <v>0</v>
      </c>
      <c r="T9" s="545">
        <f>COUNTIF(K9:S9,TRUE)</f>
        <v>0</v>
      </c>
    </row>
    <row r="10" spans="1:21" ht="15" customHeight="1" thickBot="1">
      <c r="B10" s="681" t="s">
        <v>649</v>
      </c>
      <c r="C10" s="681" t="s">
        <v>60</v>
      </c>
      <c r="D10" s="641" t="b">
        <f>IF(海投申込書!E56="■",TRUE,FALSE)</f>
        <v>0</v>
      </c>
      <c r="E10" s="696"/>
      <c r="F10" s="697"/>
      <c r="G10" s="648"/>
      <c r="H10" s="698"/>
      <c r="I10" s="634"/>
      <c r="J10" s="692" t="s">
        <v>69</v>
      </c>
      <c r="K10" s="704" t="b">
        <f>IF(海投申込書!G101="■",TRUE,FALSE)</f>
        <v>0</v>
      </c>
      <c r="L10" s="704" t="b">
        <f>IF(海投申込書!M101="■",TRUE,FALSE)</f>
        <v>0</v>
      </c>
      <c r="M10" s="704" t="b">
        <f>IF(海投申込書!S101="■",TRUE,FALSE)</f>
        <v>0</v>
      </c>
      <c r="N10" s="704" t="b">
        <f>IF(海投申込書!G113="■",TRUE,FALSE)</f>
        <v>0</v>
      </c>
      <c r="O10" s="704" t="b">
        <f>IF(海投申込書!M113="■",TRUE,FALSE)</f>
        <v>0</v>
      </c>
      <c r="P10" s="704" t="b">
        <f>IF(海投申込書!S113="■",TRUE,FALSE)</f>
        <v>0</v>
      </c>
      <c r="Q10" s="704" t="b">
        <f>IF(海投申込書!G125="■",TRUE,FALSE)</f>
        <v>0</v>
      </c>
      <c r="R10" s="704" t="b">
        <f>IF(海投申込書!M125="■",TRUE,FALSE)</f>
        <v>0</v>
      </c>
      <c r="S10" s="704" t="b">
        <f>IF(海投申込書!S125="■",TRUE,FALSE)</f>
        <v>0</v>
      </c>
      <c r="T10" s="545">
        <f>IF(AND(K10=FALSE,L10=FALSE,M10=FALSE,N10=FALSE,O10=FALSE,P10=FALSE,Q10=FALSE,R10=FALSE,S10=FALSE),1,0)</f>
        <v>1</v>
      </c>
    </row>
    <row r="11" spans="1:21" ht="15" customHeight="1">
      <c r="B11" s="681" t="s">
        <v>91</v>
      </c>
      <c r="C11" s="681" t="s">
        <v>114</v>
      </c>
      <c r="D11" s="641" t="b">
        <f>IF(海投申込書!H55="■",TRUE,FALSE)</f>
        <v>0</v>
      </c>
      <c r="E11" s="684" t="str">
        <f>IF(D11=FALSE,"",11)</f>
        <v/>
      </c>
      <c r="F11" s="508" t="s">
        <v>580</v>
      </c>
      <c r="G11" s="705"/>
      <c r="H11" s="698"/>
      <c r="I11" s="646"/>
      <c r="J11" s="691" t="s">
        <v>104</v>
      </c>
      <c r="K11" s="706">
        <f>海投申込書!F102</f>
        <v>0</v>
      </c>
      <c r="L11" s="707">
        <f>海投申込書!L102</f>
        <v>0</v>
      </c>
      <c r="M11" s="706">
        <f>海投申込書!R102</f>
        <v>0</v>
      </c>
      <c r="N11" s="707">
        <f>海投申込書!F114</f>
        <v>0</v>
      </c>
      <c r="O11" s="706">
        <f>海投申込書!L114</f>
        <v>0</v>
      </c>
      <c r="P11" s="707">
        <f>海投申込書!R114</f>
        <v>0</v>
      </c>
      <c r="Q11" s="706">
        <f>海投申込書!F126</f>
        <v>0</v>
      </c>
      <c r="R11" s="707">
        <f>海投申込書!L126</f>
        <v>0</v>
      </c>
      <c r="S11" s="706">
        <f>海投申込書!R126</f>
        <v>0</v>
      </c>
    </row>
    <row r="12" spans="1:21" ht="15" customHeight="1">
      <c r="B12" s="681" t="s">
        <v>650</v>
      </c>
      <c r="C12" s="681" t="s">
        <v>119</v>
      </c>
      <c r="D12" s="641" t="b">
        <f>IF(海投申込書!H56="■",TRUE,FALSE)</f>
        <v>0</v>
      </c>
      <c r="E12" s="690" t="str">
        <f>IF(D12=FALSE,"",12)</f>
        <v/>
      </c>
      <c r="F12" s="508" t="s">
        <v>581</v>
      </c>
      <c r="G12" s="705"/>
      <c r="H12" s="698"/>
      <c r="I12" s="648"/>
      <c r="J12" s="703" t="s">
        <v>121</v>
      </c>
      <c r="K12" s="708">
        <f>IF(K9=TRUE,K11,)</f>
        <v>0</v>
      </c>
      <c r="L12" s="708">
        <f t="shared" ref="L12:S12" si="0">IF(L9=TRUE,L11,)</f>
        <v>0</v>
      </c>
      <c r="M12" s="708">
        <f t="shared" si="0"/>
        <v>0</v>
      </c>
      <c r="N12" s="708">
        <f t="shared" si="0"/>
        <v>0</v>
      </c>
      <c r="O12" s="708">
        <f t="shared" si="0"/>
        <v>0</v>
      </c>
      <c r="P12" s="708">
        <f t="shared" si="0"/>
        <v>0</v>
      </c>
      <c r="Q12" s="708">
        <f t="shared" si="0"/>
        <v>0</v>
      </c>
      <c r="R12" s="708">
        <f t="shared" si="0"/>
        <v>0</v>
      </c>
      <c r="S12" s="708">
        <f t="shared" si="0"/>
        <v>0</v>
      </c>
    </row>
    <row r="13" spans="1:21" ht="15" customHeight="1">
      <c r="B13" s="681" t="s">
        <v>650</v>
      </c>
      <c r="C13" s="681" t="s">
        <v>59</v>
      </c>
      <c r="D13" s="641" t="b">
        <f>IF(海投申込書!K55="■",TRUE,FALSE)</f>
        <v>0</v>
      </c>
      <c r="E13" s="690" t="str">
        <f>IF(D13=FALSE,"",11)</f>
        <v/>
      </c>
      <c r="F13" s="508" t="s">
        <v>580</v>
      </c>
      <c r="G13" s="709"/>
      <c r="H13" s="636"/>
      <c r="I13" s="634"/>
      <c r="J13" s="692" t="s">
        <v>1213</v>
      </c>
      <c r="K13" s="710">
        <f>IF(K9=TRUE,海投申込書!F104,)</f>
        <v>0</v>
      </c>
      <c r="L13" s="710">
        <f>IF(L9=TRUE,海投申込書!L104,)</f>
        <v>0</v>
      </c>
      <c r="M13" s="710">
        <f>IF(M9=TRUE,海投申込書!R104,)</f>
        <v>0</v>
      </c>
      <c r="N13" s="710">
        <f>IF(N9=TRUE,海投申込書!F116,)</f>
        <v>0</v>
      </c>
      <c r="O13" s="710">
        <f>IF(O9=TRUE,海投申込書!L116,)</f>
        <v>0</v>
      </c>
      <c r="P13" s="710">
        <f>IF(P9=TRUE,海投申込書!R116,)</f>
        <v>0</v>
      </c>
      <c r="Q13" s="710">
        <f>IF(Q9=TRUE,海投申込書!F128,)</f>
        <v>0</v>
      </c>
      <c r="R13" s="710">
        <f>IF(R9=TRUE,海投申込書!L128,)</f>
        <v>0</v>
      </c>
      <c r="S13" s="710">
        <f>IF(S9=TRUE,海投申込書!R128,)</f>
        <v>0</v>
      </c>
      <c r="T13" s="683" t="s">
        <v>1332</v>
      </c>
      <c r="U13" s="508" t="s">
        <v>1344</v>
      </c>
    </row>
    <row r="14" spans="1:21" ht="15" customHeight="1" thickBot="1">
      <c r="B14" s="681" t="s">
        <v>650</v>
      </c>
      <c r="C14" s="681" t="s">
        <v>60</v>
      </c>
      <c r="D14" s="641" t="b">
        <f>IF(海投申込書!K56="■",TRUE,FALSE)</f>
        <v>0</v>
      </c>
      <c r="E14" s="694" t="str">
        <f>IF(D14=FALSE,"",11)</f>
        <v/>
      </c>
      <c r="F14" s="508" t="s">
        <v>580</v>
      </c>
      <c r="G14" s="711" t="s">
        <v>360</v>
      </c>
      <c r="H14" s="711"/>
      <c r="I14" s="545"/>
      <c r="J14" s="545" t="s">
        <v>518</v>
      </c>
      <c r="K14" s="712">
        <f>海投申込書!F100</f>
        <v>0</v>
      </c>
      <c r="L14" s="712">
        <f>海投申込書!L100</f>
        <v>0</v>
      </c>
      <c r="M14" s="712">
        <f>海投申込書!R100</f>
        <v>0</v>
      </c>
      <c r="N14" s="712">
        <f>海投申込書!F112</f>
        <v>0</v>
      </c>
      <c r="O14" s="712">
        <f>海投申込書!L112</f>
        <v>0</v>
      </c>
      <c r="P14" s="712">
        <f>海投申込書!R112</f>
        <v>0</v>
      </c>
      <c r="Q14" s="712">
        <f>海投申込書!F124</f>
        <v>0</v>
      </c>
      <c r="R14" s="712">
        <f>海投申込書!L124</f>
        <v>0</v>
      </c>
      <c r="S14" s="712">
        <f>海投申込書!R124</f>
        <v>0</v>
      </c>
      <c r="T14" s="713" t="e">
        <f>SMALL(K14:S14,COUNTIF(K14:S14,0)+1)</f>
        <v>#NUM!</v>
      </c>
    </row>
    <row r="15" spans="1:21" ht="15" customHeight="1">
      <c r="B15" s="681" t="s">
        <v>56</v>
      </c>
      <c r="C15" s="681" t="s">
        <v>114</v>
      </c>
      <c r="D15" s="641" t="b">
        <f>IF(海投申込書!N54="■",TRUE,FALSE)</f>
        <v>0</v>
      </c>
      <c r="E15" s="681"/>
      <c r="F15" s="681"/>
      <c r="I15" s="687" t="s">
        <v>520</v>
      </c>
      <c r="J15" s="714" t="s">
        <v>521</v>
      </c>
      <c r="K15" s="715" t="s">
        <v>81</v>
      </c>
      <c r="L15" s="701" t="s">
        <v>82</v>
      </c>
      <c r="M15" s="700" t="s">
        <v>83</v>
      </c>
      <c r="N15" s="701" t="s">
        <v>84</v>
      </c>
      <c r="O15" s="700" t="s">
        <v>85</v>
      </c>
      <c r="P15" s="701" t="s">
        <v>86</v>
      </c>
      <c r="Q15" s="700" t="s">
        <v>87</v>
      </c>
      <c r="R15" s="701" t="s">
        <v>88</v>
      </c>
      <c r="S15" s="700" t="s">
        <v>89</v>
      </c>
      <c r="T15" s="702" t="s">
        <v>526</v>
      </c>
      <c r="U15" s="702" t="s">
        <v>527</v>
      </c>
    </row>
    <row r="16" spans="1:21" ht="15" customHeight="1">
      <c r="C16" s="681" t="s">
        <v>130</v>
      </c>
      <c r="D16" s="641" t="b">
        <f>IF(海投申込書!T54="■",TRUE,FALSE)</f>
        <v>0</v>
      </c>
      <c r="F16" s="681"/>
      <c r="H16" s="545" t="s">
        <v>522</v>
      </c>
      <c r="I16" s="545" t="str">
        <f>IF(D5=TRUE,K3,"")</f>
        <v/>
      </c>
      <c r="J16" s="545" t="str">
        <f>IF(D6=TRUE,K4,"")</f>
        <v/>
      </c>
      <c r="K16" s="545" t="str">
        <f>IF(K9=TRUE,海投申込書!I102,"")</f>
        <v/>
      </c>
      <c r="L16" s="545" t="str">
        <f>IF(L9=TRUE,海投申込書!O102,"")</f>
        <v/>
      </c>
      <c r="M16" s="545" t="str">
        <f>IF(M9=TRUE,海投申込書!U102,"")</f>
        <v/>
      </c>
      <c r="N16" s="545" t="str">
        <f>IF(N9=TRUE,海投申込書!I114,"")</f>
        <v/>
      </c>
      <c r="O16" s="545" t="str">
        <f>IF(O9=TRUE,海投申込書!O114,"")</f>
        <v/>
      </c>
      <c r="P16" s="545" t="str">
        <f>IF(P9=TRUE,海投申込書!U114,"")</f>
        <v/>
      </c>
      <c r="Q16" s="545" t="str">
        <f>IF(Q9=TRUE,海投申込書!I126,"")</f>
        <v/>
      </c>
      <c r="R16" s="545" t="str">
        <f>IF(R9=TRUE,海投申込書!O126,"")</f>
        <v/>
      </c>
      <c r="S16" s="545" t="str">
        <f>IF(S9=TRUE,海投申込書!U126,"")</f>
        <v/>
      </c>
      <c r="T16" s="716">
        <f t="array" ref="T16">SUMPRODUCT(IF(I16:S16="",0,1/COUNTIF(I16:S16,I16:S16)))</f>
        <v>0</v>
      </c>
      <c r="U16" s="716">
        <f t="array" ref="U16">SUMPRODUCT(IF(K16:S16="",0,1/COUNTIF(K16:S16,K16:S16)))</f>
        <v>0</v>
      </c>
    </row>
    <row r="17" spans="1:21" ht="15" customHeight="1">
      <c r="B17" s="681" t="s">
        <v>650</v>
      </c>
      <c r="C17" s="681" t="s">
        <v>59</v>
      </c>
      <c r="D17" s="641" t="b">
        <f>IF(海投申込書!T55="■",TRUE,FALSE)</f>
        <v>0</v>
      </c>
      <c r="E17" s="681"/>
      <c r="F17" s="681"/>
      <c r="H17" s="545" t="s">
        <v>588</v>
      </c>
      <c r="I17" s="517" t="str">
        <f>IF(D5=TRUE,海投申込書!R53,"")</f>
        <v/>
      </c>
      <c r="J17" s="517" t="str">
        <f>IF(D6=TRUE,海投申込書!D54,"")</f>
        <v/>
      </c>
      <c r="K17" s="689" t="str">
        <f>IF(ISBLANK(海投申込書!G103),"",IF(D12=TRUE,海投申込書!G103,""))</f>
        <v/>
      </c>
      <c r="L17" s="689" t="str">
        <f>IF(ISBLANK(海投申込書!M103),"",IF(D12=TRUE,海投申込書!M103,""))</f>
        <v/>
      </c>
      <c r="M17" s="689" t="str">
        <f>IF(ISBLANK(海投申込書!S103),"",IF(D12=TRUE,海投申込書!S103,""))</f>
        <v/>
      </c>
      <c r="N17" s="689" t="str">
        <f>IF(ISBLANK(海投申込書!G115),"",IF(D12=TRUE,海投申込書!G115,""))</f>
        <v/>
      </c>
      <c r="O17" s="689" t="str">
        <f>IF(ISBLANK(海投申込書!M115),"",IF(D12=TRUE,海投申込書!M115,""))</f>
        <v/>
      </c>
      <c r="P17" s="689" t="str">
        <f>IF(ISBLANK(海投申込書!S115),"",IF(D12=TRUE,海投申込書!S115,""))</f>
        <v/>
      </c>
      <c r="Q17" s="689" t="str">
        <f>IF(ISBLANK(海投申込書!G127),"",IF(D12=TRUE,海投申込書!G127,""))</f>
        <v/>
      </c>
      <c r="R17" s="689" t="str">
        <f>IF(ISBLANK(海投申込書!M127),"",IF(D12=TRUE,海投申込書!M127,""))</f>
        <v/>
      </c>
      <c r="S17" s="689" t="str">
        <f>IF(ISBLANK(S123),"",IF(D12=TRUE,海投申込書!S127,""))</f>
        <v/>
      </c>
      <c r="T17" s="716">
        <f t="array" ref="T17">SUMPRODUCT(IF(I17:S17="",0,1/COUNTIF(I17:S17,I17:S17)))</f>
        <v>0</v>
      </c>
      <c r="U17" s="716">
        <f t="array" ref="U17">SUMPRODUCT(IF(K17:S17="",0,1/COUNTIF(K17:S17,K17:S17)))</f>
        <v>0</v>
      </c>
    </row>
    <row r="18" spans="1:21" ht="15" customHeight="1">
      <c r="B18" s="681" t="s">
        <v>650</v>
      </c>
      <c r="C18" s="681" t="s">
        <v>60</v>
      </c>
      <c r="D18" s="641" t="b">
        <f>IF(海投申込書!T56="■",TRUE,FALSE)</f>
        <v>0</v>
      </c>
      <c r="E18" s="681"/>
      <c r="F18" s="681"/>
      <c r="G18" s="683" t="s">
        <v>126</v>
      </c>
      <c r="I18" s="681"/>
      <c r="J18" s="511" t="s">
        <v>359</v>
      </c>
    </row>
    <row r="19" spans="1:21" ht="15" customHeight="1">
      <c r="A19" s="517" t="s">
        <v>651</v>
      </c>
      <c r="B19" s="681" t="s">
        <v>61</v>
      </c>
      <c r="C19" s="681" t="s">
        <v>62</v>
      </c>
      <c r="D19" s="641" t="b">
        <f>IF(海投申込書!J65="■",TRUE,FALSE)</f>
        <v>0</v>
      </c>
      <c r="G19" s="717"/>
      <c r="H19" s="718" t="s">
        <v>127</v>
      </c>
      <c r="I19" s="719" t="str">
        <f>IF(D5=TRUE,IF(OR(D16=TRUE,D17=TRUE,D18=TRUE),海投申込書!R53,ROUNDDOWN(SUM(K13:S13)/J7,4)),"")</f>
        <v/>
      </c>
      <c r="J19" s="720" t="str">
        <f>IF(AND(コントロール!D3=FALSE,コントロール!D4=FALSE,コントロール!D5=TRUE,コントロール!D15=TRUE),ROUNDDOWN(SUM(K13:S13)/J7,4),"")</f>
        <v/>
      </c>
      <c r="K19" s="721" t="s">
        <v>688</v>
      </c>
      <c r="L19" s="722"/>
      <c r="M19" s="722"/>
      <c r="N19" s="722"/>
      <c r="O19" s="722"/>
      <c r="P19" s="722"/>
      <c r="Q19" s="722"/>
      <c r="R19" s="722"/>
      <c r="S19" s="722"/>
    </row>
    <row r="20" spans="1:21" ht="15" customHeight="1">
      <c r="B20" s="681"/>
      <c r="C20" s="681" t="s">
        <v>590</v>
      </c>
      <c r="D20" s="641" t="b">
        <f>IF(海投申込書!N65="■",TRUE,FALSE)</f>
        <v>0</v>
      </c>
      <c r="G20" s="705"/>
      <c r="H20" s="545" t="s">
        <v>320</v>
      </c>
      <c r="I20" s="720">
        <f>IF(D6=TRUE,海投申込書!D54,)</f>
        <v>0</v>
      </c>
      <c r="J20" s="681"/>
      <c r="L20" s="722"/>
      <c r="M20" s="722"/>
      <c r="N20" s="722"/>
      <c r="O20" s="722"/>
      <c r="P20" s="722"/>
      <c r="Q20" s="722"/>
      <c r="R20" s="722"/>
      <c r="S20" s="722"/>
    </row>
    <row r="21" spans="1:21" ht="15" customHeight="1">
      <c r="C21" s="681" t="s">
        <v>167</v>
      </c>
      <c r="D21" s="641" t="b">
        <f>IF(海投申込書!R65="■",TRUE,FALSE)</f>
        <v>0</v>
      </c>
      <c r="G21" s="705"/>
      <c r="H21" s="545" t="s">
        <v>128</v>
      </c>
      <c r="I21" s="720">
        <f>IF(D7=TRUE,IF(OR(D12=TRUE,D13=TRUE,D14=TRUE),海投申込書!J54,ROUNDDOWN(SUM(K13:S13)/J7,4)),)</f>
        <v>0</v>
      </c>
      <c r="J21" s="720" t="str">
        <f>IF(AND(OR(コントロール!D3=TRUE,コントロール!D4=TRUE),コントロール!D11=TRUE),ROUNDDOWN(SUM(K13:S13)/J7,4),"")</f>
        <v/>
      </c>
      <c r="K21" s="721" t="s">
        <v>179</v>
      </c>
      <c r="L21" s="723"/>
      <c r="M21" s="723"/>
      <c r="N21" s="723"/>
      <c r="O21" s="723"/>
      <c r="P21" s="723"/>
      <c r="Q21" s="723"/>
      <c r="R21" s="723"/>
      <c r="S21" s="723"/>
      <c r="T21" s="723"/>
    </row>
    <row r="22" spans="1:21" ht="15" customHeight="1">
      <c r="B22" s="517" t="s">
        <v>698</v>
      </c>
      <c r="C22" s="681" t="s">
        <v>166</v>
      </c>
      <c r="D22" s="682"/>
      <c r="F22" s="508" t="s">
        <v>1334</v>
      </c>
      <c r="G22" s="709"/>
      <c r="H22" s="635"/>
      <c r="I22" s="692" t="s">
        <v>180</v>
      </c>
      <c r="J22" s="724" t="str">
        <f>IF(OR(AND(コントロール!$D$3=TRUE,コントロール!$D$4=FALSE,コントロール!$D$5=TRUE),AND(コントロール!$D$3=FALSE,コントロール!$D$4=TRUE,コントロール!$D$5=TRUE)),"要確認",IF(AND(コントロール!$D$3=FALSE,コントロール!$D$4=FALSE,コントロール!$D$5=TRUE),海投申込書!R53,IF(コントロール!$D$6=TRUE,海投申込書!D54,IF(コントロール!$D$7=TRUE,海投申込書!J54,""))))</f>
        <v/>
      </c>
      <c r="K22" s="1413" t="s">
        <v>587</v>
      </c>
      <c r="L22" s="1413"/>
      <c r="M22" s="1413"/>
      <c r="N22" s="1413"/>
      <c r="O22" s="1413"/>
      <c r="P22" s="1413"/>
      <c r="Q22" s="1413"/>
      <c r="R22" s="1413"/>
      <c r="S22" s="1413"/>
      <c r="T22" s="1413"/>
      <c r="U22" s="1413"/>
    </row>
    <row r="23" spans="1:21" ht="15" customHeight="1">
      <c r="B23" s="517" t="s">
        <v>163</v>
      </c>
      <c r="C23" s="681" t="s">
        <v>164</v>
      </c>
      <c r="D23" s="682"/>
      <c r="E23" s="517" t="str">
        <f>IF(D23=TRUE,"部分損失特約","")</f>
        <v/>
      </c>
      <c r="F23" s="508" t="s">
        <v>1334</v>
      </c>
      <c r="K23" s="1413"/>
      <c r="L23" s="1413"/>
      <c r="M23" s="1413"/>
      <c r="N23" s="1413"/>
      <c r="O23" s="1413"/>
      <c r="P23" s="1413"/>
      <c r="Q23" s="1413"/>
      <c r="R23" s="1413"/>
      <c r="S23" s="1413"/>
      <c r="T23" s="1413"/>
      <c r="U23" s="1413"/>
    </row>
    <row r="24" spans="1:21" ht="15" customHeight="1">
      <c r="C24" s="681" t="s">
        <v>165</v>
      </c>
      <c r="D24" s="682" t="b">
        <f>IF(海投申込書!G80="■",TRUE,FALSE)</f>
        <v>0</v>
      </c>
      <c r="E24" s="517" t="str">
        <f>IF(D24=TRUE,"事業拠点等特約","")</f>
        <v/>
      </c>
      <c r="G24" s="683" t="s">
        <v>129</v>
      </c>
    </row>
    <row r="25" spans="1:21" ht="15" customHeight="1">
      <c r="A25" s="517" t="str">
        <f>IF(OR(P27=36,P27=46),J4,IF(OR(P27=37,P27=47),#REF!,IF(OR(P27=356,P27=456),J4+J3,IF(OR(P27=357,P27=457),#REF!+J3,IF(P27=5,J3,"")))))</f>
        <v/>
      </c>
      <c r="G25" s="681"/>
      <c r="H25" s="517" t="s">
        <v>586</v>
      </c>
    </row>
    <row r="26" spans="1:21" ht="15" customHeight="1">
      <c r="A26" s="683" t="s">
        <v>502</v>
      </c>
      <c r="H26" s="646"/>
      <c r="I26" s="726"/>
      <c r="J26" s="1399" t="s">
        <v>70</v>
      </c>
      <c r="K26" s="1400"/>
      <c r="L26" s="1401"/>
      <c r="M26" s="1399" t="s">
        <v>71</v>
      </c>
      <c r="N26" s="1401"/>
      <c r="O26" s="509"/>
      <c r="P26" s="509"/>
      <c r="Q26" s="509"/>
    </row>
    <row r="27" spans="1:21" ht="15" customHeight="1">
      <c r="A27" s="687" t="s">
        <v>313</v>
      </c>
      <c r="B27" s="727" t="s">
        <v>319</v>
      </c>
      <c r="C27" s="1399" t="s">
        <v>297</v>
      </c>
      <c r="D27" s="1400"/>
      <c r="E27" s="1401"/>
      <c r="H27" s="705"/>
      <c r="J27" s="1399" t="s">
        <v>1082</v>
      </c>
      <c r="K27" s="1401"/>
      <c r="L27" s="699" t="s">
        <v>56</v>
      </c>
      <c r="M27" s="1409" t="s">
        <v>585</v>
      </c>
      <c r="N27" s="1409" t="s">
        <v>582</v>
      </c>
      <c r="O27" s="545" t="s">
        <v>97</v>
      </c>
      <c r="P27" s="729" t="str">
        <f>CONCATENATE(E3,E4,E5,E6,E7,E11,E12,E13,E14)</f>
        <v/>
      </c>
      <c r="Q27" s="681"/>
    </row>
    <row r="28" spans="1:21" ht="15" customHeight="1">
      <c r="A28" s="517" t="s">
        <v>363</v>
      </c>
      <c r="B28" s="725">
        <f>IF(OR(海投申込書!D26=TRUE,海投申込書!J26=TRUE),1,IF('23年3月改正NEXI使用欄'!W6=TRUE,2,3))</f>
        <v>2</v>
      </c>
      <c r="C28" s="578" t="s">
        <v>1215</v>
      </c>
      <c r="D28" s="578"/>
      <c r="E28" s="578"/>
      <c r="F28" s="508" t="s">
        <v>1340</v>
      </c>
      <c r="H28" s="705"/>
      <c r="J28" s="705" t="s">
        <v>584</v>
      </c>
      <c r="K28" s="704" t="s">
        <v>583</v>
      </c>
      <c r="L28" s="730"/>
      <c r="M28" s="1410"/>
      <c r="N28" s="1410"/>
      <c r="O28" s="1396" t="s">
        <v>98</v>
      </c>
      <c r="P28" s="1397"/>
      <c r="Q28" s="681"/>
    </row>
    <row r="29" spans="1:21" ht="15" customHeight="1">
      <c r="A29" s="517" t="s">
        <v>1218</v>
      </c>
      <c r="B29" s="731" t="str">
        <f>海投申込書!S4</f>
        <v>YYYY/MM/DD</v>
      </c>
      <c r="C29" s="732" t="s">
        <v>1335</v>
      </c>
      <c r="D29" s="733"/>
      <c r="E29" s="578"/>
      <c r="F29" s="508" t="s">
        <v>1337</v>
      </c>
      <c r="H29" s="734" t="s">
        <v>64</v>
      </c>
      <c r="I29" s="727" t="s">
        <v>92</v>
      </c>
      <c r="J29" s="593" t="s">
        <v>652</v>
      </c>
      <c r="K29" s="593" t="s">
        <v>652</v>
      </c>
      <c r="L29" s="1406"/>
      <c r="M29" s="735" t="s">
        <v>653</v>
      </c>
      <c r="N29" s="735" t="s">
        <v>653</v>
      </c>
      <c r="P29" s="736"/>
      <c r="Q29" s="737" t="s">
        <v>351</v>
      </c>
      <c r="R29" s="1404" t="str">
        <f>IF(OR(P27="36",P27="46"),J4,IF(OR(P27="3711",P27="4711",P27="3712",P27="4712"),J6,IF(OR(P27="356",P27="456"),J4+J3,IF(OR(P27="35711",P27="45711",P27="35712",P27="45712"),J6+J3,IF(P27="5",J3,"")))))</f>
        <v/>
      </c>
      <c r="S29" s="1405"/>
      <c r="T29" s="517" t="str">
        <f>海投申込書!I35</f>
        <v>USD</v>
      </c>
    </row>
    <row r="30" spans="1:21" ht="15" customHeight="1">
      <c r="A30" s="517" t="s">
        <v>364</v>
      </c>
      <c r="B30" s="731" t="e">
        <f>+'23年3月改正NEXI使用欄'!K8</f>
        <v>#VALUE!</v>
      </c>
      <c r="C30" s="578" t="s">
        <v>1336</v>
      </c>
      <c r="D30" s="578"/>
      <c r="E30" s="578"/>
      <c r="F30" s="508" t="s">
        <v>1337</v>
      </c>
      <c r="H30" s="704"/>
      <c r="I30" s="738" t="s">
        <v>96</v>
      </c>
      <c r="J30" s="739" t="s">
        <v>654</v>
      </c>
      <c r="K30" s="739" t="s">
        <v>654</v>
      </c>
      <c r="L30" s="1407"/>
      <c r="M30" s="740" t="s">
        <v>655</v>
      </c>
      <c r="N30" s="740" t="s">
        <v>655</v>
      </c>
      <c r="O30" s="1394" t="s">
        <v>656</v>
      </c>
      <c r="P30" s="1395"/>
      <c r="Q30" s="1395"/>
      <c r="R30" s="1395"/>
      <c r="S30" s="1395"/>
      <c r="T30" s="1395"/>
      <c r="U30" s="1395"/>
    </row>
    <row r="31" spans="1:21" ht="15" customHeight="1">
      <c r="A31" s="517" t="s">
        <v>365</v>
      </c>
      <c r="B31" s="731" t="e">
        <f>EOMONTH(B30,海投申込書!C65*12-1)</f>
        <v>#VALUE!</v>
      </c>
      <c r="C31" s="578"/>
      <c r="D31" s="578"/>
      <c r="E31" s="578"/>
      <c r="H31" s="704"/>
      <c r="I31" s="727" t="s">
        <v>115</v>
      </c>
      <c r="J31" s="741" t="s">
        <v>657</v>
      </c>
      <c r="K31" s="741" t="s">
        <v>657</v>
      </c>
      <c r="L31" s="1407"/>
      <c r="M31" s="742" t="s">
        <v>658</v>
      </c>
      <c r="N31" s="742" t="s">
        <v>659</v>
      </c>
      <c r="O31" s="1394"/>
      <c r="P31" s="1395"/>
      <c r="Q31" s="1395"/>
      <c r="R31" s="1395"/>
      <c r="S31" s="1395"/>
      <c r="T31" s="1395"/>
      <c r="U31" s="1395"/>
    </row>
    <row r="32" spans="1:21" ht="15" customHeight="1">
      <c r="A32" s="517" t="s">
        <v>310</v>
      </c>
      <c r="B32" s="725" t="s">
        <v>689</v>
      </c>
      <c r="C32" s="1398" t="s">
        <v>660</v>
      </c>
      <c r="D32" s="1398"/>
      <c r="E32" s="1398"/>
      <c r="H32" s="743"/>
      <c r="I32" s="727" t="s">
        <v>116</v>
      </c>
      <c r="J32" s="744" t="s">
        <v>661</v>
      </c>
      <c r="K32" s="744" t="s">
        <v>661</v>
      </c>
      <c r="L32" s="1408"/>
      <c r="M32" s="745" t="s">
        <v>662</v>
      </c>
      <c r="N32" s="745" t="s">
        <v>663</v>
      </c>
      <c r="O32" s="1396" t="s">
        <v>99</v>
      </c>
      <c r="P32" s="1397"/>
      <c r="Q32" s="746"/>
      <c r="R32" s="746"/>
      <c r="S32" s="746"/>
    </row>
    <row r="33" spans="1:21" ht="15" customHeight="1">
      <c r="A33" s="517" t="s">
        <v>195</v>
      </c>
      <c r="B33" s="725" t="b">
        <f>IF(海投申込書!A19="■",TRUE,FALSE)</f>
        <v>1</v>
      </c>
      <c r="C33" s="578" t="s">
        <v>324</v>
      </c>
      <c r="D33" s="578"/>
      <c r="E33" s="578"/>
      <c r="H33" s="734" t="s">
        <v>90</v>
      </c>
      <c r="I33" s="727" t="s">
        <v>92</v>
      </c>
      <c r="J33" s="593" t="s">
        <v>664</v>
      </c>
      <c r="K33" s="593" t="s">
        <v>665</v>
      </c>
      <c r="L33" s="1406"/>
      <c r="M33" s="735" t="s">
        <v>666</v>
      </c>
      <c r="N33" s="735" t="s">
        <v>667</v>
      </c>
      <c r="P33" s="747"/>
      <c r="Q33" s="737" t="s">
        <v>352</v>
      </c>
      <c r="R33" s="1402" t="str">
        <f>IF(OR(P27="36",P27="46"),J5*I20,IF(OR(P27="3711",P27="4711"),J7*I21,IF(OR(P27="3712",P27="4712"),SUM(K13:S13),IF(OR(P27="356",P27="456"),J5*I20+J3*I19,IF(OR(P27="35711",P27="45711"),J7*I21+J3*I19,IF(OR(P27="35712",P27="45712"),SUM(K13:S13)+J3*I19,IF(P27="5",J3*I19,"")))))))</f>
        <v/>
      </c>
      <c r="S33" s="1403"/>
      <c r="T33" s="517" t="s">
        <v>20</v>
      </c>
    </row>
    <row r="34" spans="1:21" ht="15" customHeight="1">
      <c r="A34" s="517" t="s">
        <v>196</v>
      </c>
      <c r="B34" s="725" t="b">
        <f>IF(海投申込書!K19="■",TRUE,FALSE)</f>
        <v>1</v>
      </c>
      <c r="C34" s="578" t="s">
        <v>324</v>
      </c>
      <c r="D34" s="578"/>
      <c r="E34" s="578"/>
      <c r="H34" s="704"/>
      <c r="I34" s="738" t="s">
        <v>96</v>
      </c>
      <c r="J34" s="739" t="s">
        <v>668</v>
      </c>
      <c r="K34" s="739" t="s">
        <v>669</v>
      </c>
      <c r="L34" s="1407"/>
      <c r="M34" s="740" t="s">
        <v>670</v>
      </c>
      <c r="N34" s="740" t="s">
        <v>671</v>
      </c>
      <c r="O34" s="1394" t="s">
        <v>672</v>
      </c>
      <c r="P34" s="1395"/>
      <c r="Q34" s="1395"/>
      <c r="R34" s="1395"/>
      <c r="S34" s="1395"/>
      <c r="T34" s="1395"/>
      <c r="U34" s="1395"/>
    </row>
    <row r="35" spans="1:21" ht="15" customHeight="1">
      <c r="A35" s="517" t="s">
        <v>10</v>
      </c>
      <c r="B35" s="725" t="str">
        <f>IF(海投申込書!T27=TRUE,"（株）",IF(海投申込書!U27=TRUE,"(有)","その他"))</f>
        <v>その他</v>
      </c>
      <c r="C35" s="578" t="s">
        <v>735</v>
      </c>
      <c r="D35" s="578"/>
      <c r="E35" s="578"/>
      <c r="H35" s="704"/>
      <c r="I35" s="727" t="s">
        <v>115</v>
      </c>
      <c r="J35" s="741" t="s">
        <v>673</v>
      </c>
      <c r="K35" s="741" t="s">
        <v>673</v>
      </c>
      <c r="L35" s="1407"/>
      <c r="M35" s="742" t="s">
        <v>674</v>
      </c>
      <c r="N35" s="742" t="s">
        <v>674</v>
      </c>
      <c r="O35" s="1394"/>
      <c r="P35" s="1395"/>
      <c r="Q35" s="1395"/>
      <c r="R35" s="1395"/>
      <c r="S35" s="1395"/>
      <c r="T35" s="1395"/>
      <c r="U35" s="1395"/>
    </row>
    <row r="36" spans="1:21" ht="15" customHeight="1">
      <c r="B36" s="725">
        <f>IF(B35="その他",海投申込書!T29,"")</f>
        <v>0</v>
      </c>
      <c r="C36" s="578" t="s">
        <v>362</v>
      </c>
      <c r="D36" s="578"/>
      <c r="E36" s="578"/>
      <c r="H36" s="743"/>
      <c r="I36" s="727" t="s">
        <v>116</v>
      </c>
      <c r="J36" s="744" t="s">
        <v>675</v>
      </c>
      <c r="K36" s="744" t="s">
        <v>676</v>
      </c>
      <c r="L36" s="1408"/>
      <c r="M36" s="745" t="s">
        <v>677</v>
      </c>
      <c r="N36" s="1411" t="s">
        <v>678</v>
      </c>
      <c r="O36" s="1394"/>
      <c r="P36" s="1395"/>
      <c r="Q36" s="1395"/>
      <c r="R36" s="1395"/>
      <c r="S36" s="1395"/>
      <c r="T36" s="1395"/>
      <c r="U36" s="1395"/>
    </row>
    <row r="37" spans="1:21" ht="15" customHeight="1">
      <c r="A37" s="517" t="s">
        <v>237</v>
      </c>
      <c r="B37" s="725" t="str">
        <f>IF(海投申込書!T61=TRUE,"現金",IF(海投申込書!U61=TRUE,"現物出資","その他"))</f>
        <v>その他</v>
      </c>
      <c r="C37" s="578"/>
      <c r="D37" s="578"/>
      <c r="E37" s="578"/>
      <c r="H37" s="734" t="s">
        <v>94</v>
      </c>
      <c r="I37" s="727" t="s">
        <v>92</v>
      </c>
      <c r="J37" s="1406"/>
      <c r="K37" s="1406"/>
      <c r="L37" s="748" t="s">
        <v>679</v>
      </c>
      <c r="M37" s="1406"/>
      <c r="N37" s="1412"/>
      <c r="O37" s="1396" t="s">
        <v>721</v>
      </c>
      <c r="P37" s="1397"/>
      <c r="Q37" s="737" t="s">
        <v>351</v>
      </c>
      <c r="R37" s="1402" t="str">
        <f>IF(OR(P27="36",P27="46"),J5,IF(OR(P27="3711",P27="4711"),J7,IF(OR(P27="3712",P27="4712"),SUM(K12:S12),IF(OR(P27="356",P27="456"),J5+J3,IF(OR(P27="35711",P27="45711"),J7+J3,IF(OR(P27="35712",P27="45712"),SUM(K12:S12)+J3,IF(P27="5",J3,"")))))))</f>
        <v/>
      </c>
      <c r="S37" s="1403"/>
      <c r="T37" s="517" t="str">
        <f>海投申込書!I35</f>
        <v>USD</v>
      </c>
    </row>
    <row r="38" spans="1:21" ht="15" customHeight="1">
      <c r="A38" s="517" t="s">
        <v>357</v>
      </c>
      <c r="B38" s="731" t="e">
        <f>IF(OR(D3=TRUE,D4=TRUE),IF(D6=TRUE,海投申込書!D52,T14),IF(AND(海投申込書!D26=TRUE,D16=TRUE),T14,B30))</f>
        <v>#VALUE!</v>
      </c>
      <c r="C38" s="578" t="s">
        <v>369</v>
      </c>
      <c r="D38" s="578"/>
      <c r="E38" s="578"/>
      <c r="F38" s="508" t="s">
        <v>1338</v>
      </c>
      <c r="H38" s="704"/>
      <c r="I38" s="738" t="s">
        <v>96</v>
      </c>
      <c r="J38" s="1407"/>
      <c r="K38" s="1407"/>
      <c r="L38" s="749">
        <v>5</v>
      </c>
      <c r="M38" s="1407"/>
      <c r="N38" s="1406"/>
      <c r="O38" s="1394" t="s">
        <v>720</v>
      </c>
      <c r="P38" s="1395"/>
      <c r="Q38" s="1395"/>
      <c r="R38" s="1395"/>
      <c r="S38" s="1395"/>
      <c r="T38" s="1395"/>
      <c r="U38" s="1395"/>
    </row>
    <row r="39" spans="1:21" ht="15" customHeight="1">
      <c r="A39" s="517" t="s">
        <v>240</v>
      </c>
      <c r="B39" s="725">
        <f>IF(OR(D3=TRUE,D4=TRUE),IF(D6=TRUE,1,T9),1)</f>
        <v>1</v>
      </c>
      <c r="C39" s="578" t="s">
        <v>519</v>
      </c>
      <c r="D39" s="578"/>
      <c r="E39" s="578"/>
      <c r="H39" s="704"/>
      <c r="I39" s="727" t="s">
        <v>115</v>
      </c>
      <c r="J39" s="1407"/>
      <c r="K39" s="1407"/>
      <c r="L39" s="750" t="s">
        <v>680</v>
      </c>
      <c r="M39" s="1407"/>
      <c r="N39" s="1407"/>
      <c r="O39" s="1394"/>
      <c r="P39" s="1395"/>
      <c r="Q39" s="1395"/>
      <c r="R39" s="1395"/>
      <c r="S39" s="1395"/>
      <c r="T39" s="1395"/>
      <c r="U39" s="1395"/>
    </row>
    <row r="40" spans="1:21" ht="15" customHeight="1">
      <c r="A40" s="517" t="s">
        <v>241</v>
      </c>
      <c r="B40" s="731" t="e">
        <f>+B38</f>
        <v>#VALUE!</v>
      </c>
      <c r="C40" s="578" t="s">
        <v>1333</v>
      </c>
      <c r="D40" s="578"/>
      <c r="E40" s="578"/>
      <c r="F40" s="508" t="s">
        <v>1339</v>
      </c>
      <c r="H40" s="743"/>
      <c r="I40" s="727" t="s">
        <v>116</v>
      </c>
      <c r="J40" s="1408"/>
      <c r="K40" s="1408"/>
      <c r="L40" s="751" t="s">
        <v>681</v>
      </c>
      <c r="M40" s="1408"/>
      <c r="N40" s="1408"/>
      <c r="O40" s="1394"/>
      <c r="P40" s="1395"/>
      <c r="Q40" s="1395"/>
      <c r="R40" s="1395"/>
      <c r="S40" s="1395"/>
      <c r="T40" s="1395"/>
      <c r="U40" s="1395"/>
    </row>
    <row r="41" spans="1:21" ht="15" customHeight="1">
      <c r="A41" s="517" t="s">
        <v>251</v>
      </c>
      <c r="B41" s="725" t="b">
        <f>IF(海投申込書!C67="■",TRUE,FALSE)</f>
        <v>0</v>
      </c>
      <c r="C41" s="578" t="s">
        <v>682</v>
      </c>
      <c r="D41" s="578"/>
      <c r="E41" s="578"/>
    </row>
    <row r="42" spans="1:21" ht="15" customHeight="1">
      <c r="A42" s="517" t="s">
        <v>252</v>
      </c>
      <c r="B42" s="725" t="b">
        <f>IF(海投申込書!C68="■",TRUE,FALSE)</f>
        <v>0</v>
      </c>
      <c r="C42" s="578" t="s">
        <v>682</v>
      </c>
      <c r="D42" s="578"/>
      <c r="E42" s="578"/>
      <c r="G42" s="683" t="s">
        <v>487</v>
      </c>
      <c r="O42" s="683"/>
      <c r="P42" s="683"/>
      <c r="Q42" s="683"/>
      <c r="R42" s="683"/>
      <c r="S42" s="683"/>
      <c r="T42" s="683"/>
      <c r="U42" s="683"/>
    </row>
    <row r="43" spans="1:21" ht="15" customHeight="1">
      <c r="A43" s="517" t="s">
        <v>253</v>
      </c>
      <c r="B43" s="725" t="b">
        <f>IF(海投申込書!C69="■",TRUE,FALSE)</f>
        <v>0</v>
      </c>
      <c r="C43" s="578" t="s">
        <v>682</v>
      </c>
      <c r="D43" s="578"/>
      <c r="E43" s="578"/>
      <c r="G43" s="1399" t="s">
        <v>313</v>
      </c>
      <c r="H43" s="1400"/>
      <c r="I43" s="1401"/>
      <c r="J43" s="687" t="s">
        <v>319</v>
      </c>
      <c r="K43" s="1399" t="s">
        <v>486</v>
      </c>
      <c r="L43" s="1400"/>
      <c r="M43" s="687" t="s">
        <v>528</v>
      </c>
      <c r="N43" s="509"/>
      <c r="O43" s="630"/>
      <c r="P43" s="683"/>
      <c r="Q43" s="702"/>
      <c r="R43" s="683"/>
      <c r="S43" s="683"/>
      <c r="T43" s="683"/>
      <c r="U43" s="683"/>
    </row>
    <row r="44" spans="1:21" ht="15" customHeight="1">
      <c r="A44" s="517" t="s">
        <v>165</v>
      </c>
      <c r="B44" s="725" t="b">
        <f>D24</f>
        <v>0</v>
      </c>
      <c r="C44" s="578" t="s">
        <v>682</v>
      </c>
      <c r="D44" s="578"/>
      <c r="E44" s="578"/>
      <c r="G44" s="517" t="s">
        <v>483</v>
      </c>
      <c r="I44" s="752" t="s">
        <v>523</v>
      </c>
      <c r="J44" s="682">
        <f>IF(T16&gt;=2,0,1)</f>
        <v>1</v>
      </c>
      <c r="K44" s="578" t="s">
        <v>525</v>
      </c>
      <c r="L44" s="578"/>
      <c r="M44" s="702">
        <f>IF(J44=0,T16,1)</f>
        <v>1</v>
      </c>
      <c r="N44" s="578"/>
      <c r="O44" s="753"/>
      <c r="P44" s="683"/>
      <c r="Q44" s="683"/>
      <c r="R44" s="683"/>
      <c r="S44" s="683"/>
      <c r="T44" s="683"/>
      <c r="U44" s="683"/>
    </row>
    <row r="45" spans="1:21" ht="15" customHeight="1">
      <c r="A45" s="517" t="s">
        <v>375</v>
      </c>
      <c r="B45" s="725" t="b">
        <f>IF(海投申込書!C80="■",TRUE,FALSE)</f>
        <v>0</v>
      </c>
      <c r="C45" s="578" t="s">
        <v>682</v>
      </c>
      <c r="D45" s="578"/>
      <c r="E45" s="578"/>
      <c r="G45" s="517" t="s">
        <v>482</v>
      </c>
      <c r="I45" s="752" t="s">
        <v>523</v>
      </c>
      <c r="J45" s="682">
        <f>IF(T17&gt;=2,0,1)</f>
        <v>1</v>
      </c>
      <c r="K45" s="578" t="s">
        <v>524</v>
      </c>
      <c r="L45" s="578"/>
      <c r="M45" s="702">
        <f>IF(J45=0,T17,1)</f>
        <v>1</v>
      </c>
      <c r="N45" s="578"/>
      <c r="O45" s="578"/>
    </row>
    <row r="46" spans="1:21" ht="15" customHeight="1">
      <c r="A46" s="517" t="s">
        <v>702</v>
      </c>
      <c r="B46" s="725" t="b">
        <f>IF(海投申込書!C81="■",TRUE,FALSE)</f>
        <v>0</v>
      </c>
      <c r="C46" s="578" t="s">
        <v>682</v>
      </c>
      <c r="D46" s="578"/>
      <c r="E46" s="578"/>
      <c r="F46" s="508" t="s">
        <v>1346</v>
      </c>
      <c r="G46" s="517" t="s">
        <v>484</v>
      </c>
      <c r="I46" s="752" t="s">
        <v>485</v>
      </c>
      <c r="J46" s="682">
        <f>IF(B57=0,1,0)</f>
        <v>1</v>
      </c>
      <c r="K46" s="578" t="s">
        <v>683</v>
      </c>
      <c r="L46" s="578"/>
      <c r="M46" s="702">
        <v>2</v>
      </c>
      <c r="N46" s="578"/>
      <c r="O46" s="578"/>
    </row>
    <row r="47" spans="1:21" ht="15" customHeight="1">
      <c r="A47" s="517" t="s">
        <v>684</v>
      </c>
      <c r="B47" s="725"/>
      <c r="C47" s="578" t="s">
        <v>682</v>
      </c>
      <c r="D47" s="578"/>
      <c r="E47" s="578"/>
      <c r="F47" s="508" t="s">
        <v>1334</v>
      </c>
      <c r="G47" s="517" t="s">
        <v>703</v>
      </c>
      <c r="I47" s="752" t="s">
        <v>699</v>
      </c>
      <c r="J47" s="682"/>
      <c r="K47" s="578" t="s">
        <v>685</v>
      </c>
      <c r="L47" s="578"/>
      <c r="M47" s="508" t="s">
        <v>1334</v>
      </c>
      <c r="N47" s="578"/>
      <c r="O47" s="578"/>
    </row>
    <row r="48" spans="1:21" ht="15" customHeight="1">
      <c r="A48" s="517" t="s">
        <v>164</v>
      </c>
      <c r="B48" s="725"/>
      <c r="C48" s="578" t="s">
        <v>686</v>
      </c>
      <c r="D48" s="578"/>
      <c r="E48" s="578"/>
      <c r="F48" s="508" t="s">
        <v>1334</v>
      </c>
      <c r="G48" s="517" t="s">
        <v>1212</v>
      </c>
      <c r="I48" s="752"/>
      <c r="J48" s="682">
        <f>+'別添 1'!X21+'別添 1'!X22</f>
        <v>0</v>
      </c>
      <c r="K48" s="578" t="s">
        <v>1342</v>
      </c>
      <c r="M48" s="702">
        <v>2</v>
      </c>
      <c r="Q48" s="578"/>
      <c r="R48" s="508" t="s">
        <v>1343</v>
      </c>
    </row>
    <row r="49" spans="1:18" ht="15" customHeight="1">
      <c r="A49" s="517" t="s">
        <v>257</v>
      </c>
      <c r="B49" s="725" t="b">
        <f>IF(海投申込書!J87="■",TRUE,FALSE)</f>
        <v>0</v>
      </c>
      <c r="C49" s="578" t="s">
        <v>435</v>
      </c>
      <c r="D49" s="578"/>
      <c r="E49" s="578"/>
      <c r="I49" s="716" t="s">
        <v>488</v>
      </c>
      <c r="J49" s="682" t="str">
        <f>IF(J44*J45*J46*J48=1,"枝分不要","枝分要")</f>
        <v>枝分要</v>
      </c>
      <c r="K49" s="508" t="s">
        <v>510</v>
      </c>
      <c r="L49" s="578"/>
      <c r="M49" s="578"/>
      <c r="N49" s="578"/>
      <c r="O49" s="578"/>
      <c r="P49" s="578"/>
      <c r="Q49" s="578"/>
    </row>
    <row r="50" spans="1:18" ht="15" customHeight="1">
      <c r="A50" s="517" t="s">
        <v>258</v>
      </c>
      <c r="B50" s="725" t="b">
        <v>0</v>
      </c>
      <c r="C50" s="578" t="s">
        <v>687</v>
      </c>
      <c r="D50" s="578"/>
      <c r="E50" s="578"/>
    </row>
    <row r="51" spans="1:18" ht="15" customHeight="1">
      <c r="A51" s="517" t="s">
        <v>391</v>
      </c>
      <c r="B51" s="725" t="b">
        <f>IF(海投申込書!K67="■",TRUE,FALSE)</f>
        <v>0</v>
      </c>
      <c r="C51" s="578" t="s">
        <v>435</v>
      </c>
      <c r="D51" s="578"/>
      <c r="E51" s="578"/>
      <c r="G51" s="683" t="s">
        <v>503</v>
      </c>
    </row>
    <row r="52" spans="1:18" ht="15" customHeight="1">
      <c r="A52" s="517" t="s">
        <v>392</v>
      </c>
      <c r="B52" s="725" t="b">
        <f>IF(海投申込書!Q67="■",TRUE,FALSE)</f>
        <v>0</v>
      </c>
      <c r="C52" s="578" t="s">
        <v>435</v>
      </c>
      <c r="D52" s="578"/>
      <c r="E52" s="578"/>
      <c r="G52" s="727" t="s">
        <v>313</v>
      </c>
      <c r="H52" s="728"/>
      <c r="I52" s="693"/>
      <c r="J52" s="727" t="s">
        <v>319</v>
      </c>
      <c r="K52" s="727" t="s">
        <v>297</v>
      </c>
      <c r="L52" s="728"/>
      <c r="M52" s="728"/>
      <c r="N52" s="728"/>
      <c r="O52" s="693"/>
    </row>
    <row r="53" spans="1:18" ht="15" customHeight="1">
      <c r="A53" s="517" t="s">
        <v>404</v>
      </c>
      <c r="B53" s="725" t="b">
        <f>IF(海投申込書!I24="■",TRUE,FALSE)</f>
        <v>0</v>
      </c>
      <c r="C53" s="578" t="s">
        <v>435</v>
      </c>
      <c r="D53" s="578"/>
      <c r="E53" s="578"/>
      <c r="G53" s="517" t="s">
        <v>505</v>
      </c>
      <c r="I53" s="752" t="s">
        <v>330</v>
      </c>
      <c r="J53" s="725" t="str">
        <f>IF(D5=TRUE,海投申込書!U52,IF(D6=TRUE,海投申込書!G53,海投申込書!M54))</f>
        <v>USD</v>
      </c>
      <c r="K53" s="578" t="s">
        <v>700</v>
      </c>
      <c r="L53" s="578"/>
      <c r="M53" s="578"/>
    </row>
    <row r="54" spans="1:18" ht="15" customHeight="1">
      <c r="A54" s="517" t="s">
        <v>405</v>
      </c>
      <c r="B54" s="725" t="b">
        <f>IF(海投申込書!J85="■",TRUE,FALSE)</f>
        <v>0</v>
      </c>
      <c r="C54" s="578" t="s">
        <v>435</v>
      </c>
      <c r="D54" s="578"/>
      <c r="E54" s="578"/>
      <c r="I54" s="752" t="s">
        <v>507</v>
      </c>
      <c r="J54" s="754">
        <f>IF(D5=TRUE,海投申込書!R52,IF(D6=TRUE,J5,J7))</f>
        <v>0</v>
      </c>
      <c r="K54" s="578" t="s">
        <v>512</v>
      </c>
      <c r="L54" s="578"/>
      <c r="M54" s="578"/>
    </row>
    <row r="55" spans="1:18" ht="15" customHeight="1">
      <c r="A55" s="517" t="s">
        <v>551</v>
      </c>
      <c r="B55" s="725" t="b">
        <f>IF(OR(AND(B53=TRUE,B54=TRUE),AND(海投申込書!$G$26=TRUE,B54=TRUE)),TRUE,FALSE)</f>
        <v>0</v>
      </c>
      <c r="C55" s="578" t="s">
        <v>552</v>
      </c>
      <c r="G55" s="517" t="s">
        <v>160</v>
      </c>
      <c r="I55" s="752" t="s">
        <v>506</v>
      </c>
      <c r="J55" s="755" t="str">
        <f>IF(D5=TRUE,海投申込書!R53,IF(D6=TRUE,海投申込書!D54,海投申込書!J54))</f>
        <v/>
      </c>
      <c r="K55" s="578" t="s">
        <v>513</v>
      </c>
      <c r="L55" s="578"/>
      <c r="M55" s="578"/>
    </row>
    <row r="56" spans="1:18" ht="15" customHeight="1">
      <c r="A56" s="517" t="s">
        <v>278</v>
      </c>
      <c r="B56" s="731" t="str">
        <f>IF(B55=FALSE,"",B30)</f>
        <v/>
      </c>
      <c r="C56" s="578"/>
      <c r="G56" s="517" t="s">
        <v>508</v>
      </c>
      <c r="I56" s="752" t="s">
        <v>1219</v>
      </c>
      <c r="J56" s="725" t="str">
        <f>IF(D5=TRUE,"純資産額",IF(D3=TRUE,"送金額/額面金額","計上金額"))</f>
        <v>計上金額</v>
      </c>
      <c r="K56" s="578" t="s">
        <v>1214</v>
      </c>
      <c r="L56" s="578"/>
      <c r="M56" s="578"/>
      <c r="R56" s="508" t="s">
        <v>1341</v>
      </c>
    </row>
    <row r="57" spans="1:18" ht="15" customHeight="1">
      <c r="A57" s="517" t="s">
        <v>441</v>
      </c>
      <c r="B57" s="725">
        <f>IF(OR(AND(OR(P27="356",P27="456"),J5&gt;0),AND(OR(P27="35711",P27="35712",P27="45711",P27="45712"),J7&gt;0)),1,0)</f>
        <v>0</v>
      </c>
      <c r="C57" s="578" t="s">
        <v>504</v>
      </c>
      <c r="G57" s="517" t="s">
        <v>306</v>
      </c>
      <c r="I57" s="752" t="s">
        <v>509</v>
      </c>
      <c r="J57" s="756" t="e">
        <f>ROUNDDOWN(J54*J55,0)</f>
        <v>#VALUE!</v>
      </c>
      <c r="K57" s="578" t="s">
        <v>511</v>
      </c>
      <c r="L57" s="578"/>
      <c r="M57" s="578"/>
    </row>
    <row r="58" spans="1:18" ht="15" customHeight="1">
      <c r="A58" s="517" t="s">
        <v>514</v>
      </c>
      <c r="B58" s="725" t="str">
        <f>IF(コントロール!B51=TRUE,ROUNDDOWN(海投申込書!N67*海投申込書!R69,0),IF(コントロール!B52=TRUE,ROUNDDOWN(海投申込書!I59*海投申込書!T67,0),"配当付保なし"))</f>
        <v>配当付保なし</v>
      </c>
      <c r="C58" s="578" t="s">
        <v>589</v>
      </c>
    </row>
  </sheetData>
  <sheetProtection algorithmName="SHA-512" hashValue="x7w1cE4rLlZ9JQBodDV7zE8RGhHJ/Nei1hcUbOwFGw6G4/l69t0n9Xi/eTFsSn9v1FRjmYobA6rUCt2/1OQx5A==" saltValue="rSlDO3RBhMYnKEFDC6jgOQ==" spinCount="100000" sheet="1" objects="1" scenarios="1"/>
  <mergeCells count="26">
    <mergeCell ref="K43:L43"/>
    <mergeCell ref="G43:I43"/>
    <mergeCell ref="J26:L26"/>
    <mergeCell ref="M26:N26"/>
    <mergeCell ref="J37:J40"/>
    <mergeCell ref="K37:K40"/>
    <mergeCell ref="J27:K27"/>
    <mergeCell ref="M37:M40"/>
    <mergeCell ref="L29:L32"/>
    <mergeCell ref="N38:N40"/>
    <mergeCell ref="K22:U23"/>
    <mergeCell ref="R37:S37"/>
    <mergeCell ref="O30:U31"/>
    <mergeCell ref="O34:U36"/>
    <mergeCell ref="M27:M28"/>
    <mergeCell ref="O38:U40"/>
    <mergeCell ref="O37:P37"/>
    <mergeCell ref="C32:E32"/>
    <mergeCell ref="C27:E27"/>
    <mergeCell ref="R33:S33"/>
    <mergeCell ref="R29:S29"/>
    <mergeCell ref="L33:L36"/>
    <mergeCell ref="O32:P32"/>
    <mergeCell ref="O28:P28"/>
    <mergeCell ref="N27:N28"/>
    <mergeCell ref="N36:N37"/>
  </mergeCells>
  <phoneticPr fontId="2"/>
  <printOptions horizontalCentered="1"/>
  <pageMargins left="0.43307086614173229" right="0.23622047244094491" top="0.55118110236220474" bottom="0.55118110236220474" header="0.31496062992125984" footer="0.31496062992125984"/>
  <pageSetup paperSize="9" scale="37" fitToHeight="0" orientation="portrait" r:id="rId1"/>
  <headerFooter>
    <oddFooter>&amp;R&amp;9 2024年4月1日更新</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0C0C0"/>
    <pageSetUpPr fitToPage="1"/>
  </sheetPr>
  <dimension ref="A1:BH203"/>
  <sheetViews>
    <sheetView workbookViewId="0"/>
  </sheetViews>
  <sheetFormatPr defaultRowHeight="15" customHeight="1"/>
  <cols>
    <col min="1" max="1" width="4.875" style="545" customWidth="1"/>
    <col min="2" max="2" width="10.625" style="517" customWidth="1"/>
    <col min="3" max="13" width="10.625" style="509" customWidth="1"/>
    <col min="14" max="14" width="10.625" style="873" customWidth="1"/>
    <col min="15" max="18" width="10.625" style="509" customWidth="1"/>
    <col min="19" max="19" width="10.625" style="873" customWidth="1"/>
    <col min="20" max="27" width="12.125" style="509" customWidth="1"/>
    <col min="28" max="16384" width="9" style="509"/>
  </cols>
  <sheetData>
    <row r="1" spans="1:19" s="517" customFormat="1" ht="15" customHeight="1">
      <c r="A1" s="681" t="s">
        <v>559</v>
      </c>
      <c r="B1" s="757" t="s">
        <v>618</v>
      </c>
      <c r="C1" s="758"/>
      <c r="D1" s="758"/>
      <c r="E1" s="758"/>
      <c r="F1" s="758"/>
      <c r="G1" s="758"/>
      <c r="H1" s="758"/>
      <c r="I1" s="758"/>
      <c r="J1" s="758"/>
      <c r="K1" s="759"/>
      <c r="L1" s="760" t="s">
        <v>489</v>
      </c>
      <c r="M1" s="761"/>
      <c r="N1" s="761"/>
      <c r="O1" s="761"/>
      <c r="P1" s="761"/>
      <c r="Q1" s="761"/>
      <c r="R1" s="762"/>
      <c r="S1" s="763" t="s">
        <v>561</v>
      </c>
    </row>
    <row r="2" spans="1:19" s="517" customFormat="1" ht="15" customHeight="1">
      <c r="A2" s="764"/>
      <c r="B2" s="765" t="s">
        <v>313</v>
      </c>
      <c r="C2" s="647"/>
      <c r="D2" s="647"/>
      <c r="E2" s="647"/>
      <c r="F2" s="647"/>
      <c r="G2" s="647"/>
      <c r="H2" s="766"/>
      <c r="I2" s="757" t="s">
        <v>419</v>
      </c>
      <c r="J2" s="758"/>
      <c r="K2" s="759"/>
      <c r="L2" s="767" t="s">
        <v>339</v>
      </c>
      <c r="M2" s="768"/>
      <c r="N2" s="768"/>
      <c r="O2" s="769" t="s">
        <v>297</v>
      </c>
      <c r="P2" s="760"/>
      <c r="Q2" s="760"/>
      <c r="R2" s="770"/>
      <c r="S2" s="771"/>
    </row>
    <row r="3" spans="1:19" s="517" customFormat="1" ht="15" customHeight="1" thickBot="1">
      <c r="A3" s="764"/>
      <c r="B3" s="772"/>
      <c r="C3" s="637"/>
      <c r="D3" s="637"/>
      <c r="E3" s="637"/>
      <c r="F3" s="637"/>
      <c r="G3" s="637"/>
      <c r="H3" s="773"/>
      <c r="I3" s="757" t="s">
        <v>560</v>
      </c>
      <c r="J3" s="759"/>
      <c r="K3" s="774" t="s">
        <v>569</v>
      </c>
      <c r="L3" s="775" t="s">
        <v>490</v>
      </c>
      <c r="M3" s="776" t="s">
        <v>491</v>
      </c>
      <c r="N3" s="777"/>
      <c r="O3" s="778"/>
      <c r="R3" s="698"/>
      <c r="S3" s="771"/>
    </row>
    <row r="4" spans="1:19" s="517" customFormat="1" ht="15" customHeight="1">
      <c r="A4" s="764"/>
      <c r="B4" s="687" t="s">
        <v>314</v>
      </c>
      <c r="C4" s="693" t="s">
        <v>315</v>
      </c>
      <c r="D4" s="757" t="s">
        <v>347</v>
      </c>
      <c r="E4" s="758"/>
      <c r="F4" s="758"/>
      <c r="G4" s="759"/>
      <c r="H4" s="687" t="s">
        <v>386</v>
      </c>
      <c r="I4" s="728" t="s">
        <v>311</v>
      </c>
      <c r="J4" s="687" t="s">
        <v>420</v>
      </c>
      <c r="K4" s="779" t="s">
        <v>570</v>
      </c>
      <c r="L4" s="743"/>
      <c r="M4" s="780" t="s">
        <v>492</v>
      </c>
      <c r="N4" s="781" t="s">
        <v>308</v>
      </c>
      <c r="O4" s="782"/>
      <c r="P4" s="635"/>
      <c r="Q4" s="635"/>
      <c r="R4" s="636"/>
      <c r="S4" s="783"/>
    </row>
    <row r="5" spans="1:19" s="517" customFormat="1" ht="15" customHeight="1">
      <c r="A5" s="764"/>
      <c r="B5" s="784"/>
      <c r="C5" s="785"/>
      <c r="D5" s="786"/>
      <c r="E5" s="787"/>
      <c r="F5" s="787"/>
      <c r="G5" s="788"/>
      <c r="H5" s="784"/>
      <c r="I5" s="789"/>
      <c r="J5" s="784"/>
      <c r="K5" s="785"/>
      <c r="L5" s="784"/>
      <c r="M5" s="790"/>
      <c r="N5" s="791"/>
      <c r="O5" s="787"/>
      <c r="P5" s="787"/>
      <c r="Q5" s="787"/>
      <c r="R5" s="788"/>
      <c r="S5" s="792"/>
    </row>
    <row r="6" spans="1:19" ht="15" customHeight="1">
      <c r="A6" s="545">
        <v>1</v>
      </c>
      <c r="B6" s="793" t="s">
        <v>181</v>
      </c>
      <c r="C6" s="794"/>
      <c r="D6" s="795"/>
      <c r="E6" s="796"/>
      <c r="F6" s="796"/>
      <c r="G6" s="794"/>
      <c r="H6" s="797"/>
      <c r="I6" s="798" t="s">
        <v>312</v>
      </c>
      <c r="J6" s="799"/>
      <c r="K6" s="800" t="s">
        <v>312</v>
      </c>
      <c r="L6" s="799" t="s">
        <v>545</v>
      </c>
      <c r="M6" s="801" t="s">
        <v>543</v>
      </c>
      <c r="N6" s="802" t="s">
        <v>544</v>
      </c>
      <c r="O6" s="803" t="s">
        <v>381</v>
      </c>
      <c r="P6" s="804"/>
      <c r="Q6" s="804"/>
      <c r="R6" s="805"/>
      <c r="S6" s="806" t="s">
        <v>181</v>
      </c>
    </row>
    <row r="7" spans="1:19" ht="15" customHeight="1">
      <c r="A7" s="545">
        <v>2</v>
      </c>
      <c r="B7" s="793" t="s">
        <v>182</v>
      </c>
      <c r="C7" s="794"/>
      <c r="D7" s="807" t="s">
        <v>474</v>
      </c>
      <c r="E7" s="808"/>
      <c r="F7" s="808"/>
      <c r="G7" s="809"/>
      <c r="H7" s="799" t="s">
        <v>372</v>
      </c>
      <c r="I7" s="798" t="s">
        <v>312</v>
      </c>
      <c r="J7" s="810"/>
      <c r="K7" s="800" t="s">
        <v>312</v>
      </c>
      <c r="L7" s="799" t="s">
        <v>516</v>
      </c>
      <c r="M7" s="801" t="s">
        <v>543</v>
      </c>
      <c r="N7" s="811" t="s">
        <v>480</v>
      </c>
      <c r="O7" s="812" t="s">
        <v>495</v>
      </c>
      <c r="P7" s="804"/>
      <c r="Q7" s="804"/>
      <c r="R7" s="805"/>
      <c r="S7" s="806" t="s">
        <v>182</v>
      </c>
    </row>
    <row r="8" spans="1:19" ht="15" customHeight="1">
      <c r="A8" s="545">
        <v>3</v>
      </c>
      <c r="B8" s="793" t="s">
        <v>309</v>
      </c>
      <c r="C8" s="794"/>
      <c r="D8" s="795"/>
      <c r="E8" s="796"/>
      <c r="F8" s="796"/>
      <c r="G8" s="794"/>
      <c r="H8" s="797"/>
      <c r="I8" s="798"/>
      <c r="J8" s="799" t="s">
        <v>312</v>
      </c>
      <c r="K8" s="800" t="s">
        <v>312</v>
      </c>
      <c r="L8" s="799" t="s">
        <v>516</v>
      </c>
      <c r="M8" s="801" t="s">
        <v>543</v>
      </c>
      <c r="N8" s="802">
        <v>9999</v>
      </c>
      <c r="O8" s="803" t="s">
        <v>496</v>
      </c>
      <c r="P8" s="804"/>
      <c r="Q8" s="804"/>
      <c r="R8" s="805"/>
      <c r="S8" s="806"/>
    </row>
    <row r="9" spans="1:19" ht="15" customHeight="1">
      <c r="A9" s="545">
        <v>4</v>
      </c>
      <c r="B9" s="793" t="s">
        <v>183</v>
      </c>
      <c r="C9" s="794"/>
      <c r="D9" s="795"/>
      <c r="E9" s="796"/>
      <c r="F9" s="796"/>
      <c r="G9" s="794"/>
      <c r="H9" s="797"/>
      <c r="I9" s="798"/>
      <c r="J9" s="799" t="s">
        <v>312</v>
      </c>
      <c r="K9" s="800" t="s">
        <v>312</v>
      </c>
      <c r="L9" s="799" t="s">
        <v>494</v>
      </c>
      <c r="M9" s="813" t="s">
        <v>426</v>
      </c>
      <c r="N9" s="814">
        <f>海投申込書!D22</f>
        <v>0</v>
      </c>
      <c r="O9" s="812" t="s">
        <v>427</v>
      </c>
      <c r="P9" s="804"/>
      <c r="Q9" s="804"/>
      <c r="R9" s="805"/>
      <c r="S9" s="806"/>
    </row>
    <row r="10" spans="1:19" s="517" customFormat="1" ht="15" customHeight="1">
      <c r="A10" s="545">
        <v>5</v>
      </c>
      <c r="B10" s="793" t="s">
        <v>184</v>
      </c>
      <c r="C10" s="815"/>
      <c r="D10" s="816"/>
      <c r="E10" s="817"/>
      <c r="F10" s="817"/>
      <c r="G10" s="815"/>
      <c r="H10" s="793"/>
      <c r="I10" s="798"/>
      <c r="J10" s="799"/>
      <c r="K10" s="800" t="s">
        <v>535</v>
      </c>
      <c r="L10" s="799" t="s">
        <v>493</v>
      </c>
      <c r="M10" s="818" t="s">
        <v>493</v>
      </c>
      <c r="N10" s="814" t="s">
        <v>493</v>
      </c>
      <c r="O10" s="819" t="s">
        <v>432</v>
      </c>
      <c r="P10" s="820"/>
      <c r="Q10" s="820"/>
      <c r="R10" s="821"/>
      <c r="S10" s="806"/>
    </row>
    <row r="11" spans="1:19" ht="15" customHeight="1">
      <c r="A11" s="545">
        <v>6</v>
      </c>
      <c r="B11" s="793" t="s">
        <v>185</v>
      </c>
      <c r="C11" s="794"/>
      <c r="D11" s="795" t="s">
        <v>348</v>
      </c>
      <c r="E11" s="796"/>
      <c r="F11" s="796"/>
      <c r="G11" s="794"/>
      <c r="H11" s="797"/>
      <c r="I11" s="798" t="s">
        <v>312</v>
      </c>
      <c r="J11" s="799"/>
      <c r="K11" s="800" t="s">
        <v>536</v>
      </c>
      <c r="L11" s="799" t="s">
        <v>516</v>
      </c>
      <c r="M11" s="801" t="s">
        <v>543</v>
      </c>
      <c r="N11" s="802">
        <v>1</v>
      </c>
      <c r="O11" s="803" t="s">
        <v>497</v>
      </c>
      <c r="P11" s="804"/>
      <c r="Q11" s="804"/>
      <c r="R11" s="805"/>
      <c r="S11" s="806"/>
    </row>
    <row r="12" spans="1:19" ht="15" customHeight="1">
      <c r="A12" s="545">
        <v>7</v>
      </c>
      <c r="B12" s="793" t="s">
        <v>186</v>
      </c>
      <c r="C12" s="794"/>
      <c r="D12" s="795"/>
      <c r="E12" s="796"/>
      <c r="F12" s="796"/>
      <c r="G12" s="794"/>
      <c r="H12" s="797"/>
      <c r="I12" s="798" t="s">
        <v>312</v>
      </c>
      <c r="J12" s="799" t="s">
        <v>538</v>
      </c>
      <c r="K12" s="800" t="s">
        <v>536</v>
      </c>
      <c r="L12" s="799" t="s">
        <v>545</v>
      </c>
      <c r="M12" s="801" t="s">
        <v>543</v>
      </c>
      <c r="N12" s="802" t="s">
        <v>544</v>
      </c>
      <c r="O12" s="803" t="s">
        <v>381</v>
      </c>
      <c r="P12" s="804"/>
      <c r="Q12" s="804"/>
      <c r="R12" s="805"/>
      <c r="S12" s="806"/>
    </row>
    <row r="13" spans="1:19" ht="15" customHeight="1">
      <c r="A13" s="545">
        <v>8</v>
      </c>
      <c r="B13" s="793" t="s">
        <v>187</v>
      </c>
      <c r="C13" s="794"/>
      <c r="D13" s="795"/>
      <c r="E13" s="796"/>
      <c r="F13" s="796"/>
      <c r="G13" s="794"/>
      <c r="H13" s="797"/>
      <c r="I13" s="798"/>
      <c r="J13" s="799" t="s">
        <v>312</v>
      </c>
      <c r="K13" s="800" t="s">
        <v>536</v>
      </c>
      <c r="L13" s="799" t="s">
        <v>494</v>
      </c>
      <c r="M13" s="801" t="s">
        <v>593</v>
      </c>
      <c r="N13" s="802" t="str">
        <f>コントロール!B32</f>
        <v>○</v>
      </c>
      <c r="O13" s="803"/>
      <c r="P13" s="804"/>
      <c r="Q13" s="804"/>
      <c r="R13" s="805"/>
      <c r="S13" s="806"/>
    </row>
    <row r="14" spans="1:19" ht="15" customHeight="1">
      <c r="A14" s="545">
        <v>9</v>
      </c>
      <c r="B14" s="793" t="s">
        <v>188</v>
      </c>
      <c r="C14" s="794"/>
      <c r="D14" s="795"/>
      <c r="E14" s="796"/>
      <c r="F14" s="796"/>
      <c r="G14" s="794"/>
      <c r="H14" s="797"/>
      <c r="I14" s="798"/>
      <c r="J14" s="799"/>
      <c r="K14" s="800" t="s">
        <v>535</v>
      </c>
      <c r="L14" s="799" t="s">
        <v>493</v>
      </c>
      <c r="M14" s="818" t="s">
        <v>493</v>
      </c>
      <c r="N14" s="814" t="s">
        <v>493</v>
      </c>
      <c r="O14" s="819" t="s">
        <v>432</v>
      </c>
      <c r="P14" s="804"/>
      <c r="Q14" s="804"/>
      <c r="R14" s="805"/>
      <c r="S14" s="806"/>
    </row>
    <row r="15" spans="1:19" ht="15" customHeight="1">
      <c r="A15" s="545">
        <v>10</v>
      </c>
      <c r="B15" s="793" t="s">
        <v>189</v>
      </c>
      <c r="C15" s="794"/>
      <c r="D15" s="795"/>
      <c r="E15" s="796"/>
      <c r="F15" s="796"/>
      <c r="G15" s="794"/>
      <c r="H15" s="799"/>
      <c r="I15" s="798"/>
      <c r="J15" s="799" t="s">
        <v>312</v>
      </c>
      <c r="K15" s="800" t="s">
        <v>535</v>
      </c>
      <c r="L15" s="799" t="s">
        <v>493</v>
      </c>
      <c r="M15" s="801" t="s">
        <v>501</v>
      </c>
      <c r="N15" s="802" t="s">
        <v>501</v>
      </c>
      <c r="O15" s="819" t="s">
        <v>432</v>
      </c>
      <c r="P15" s="804"/>
      <c r="Q15" s="804"/>
      <c r="R15" s="805"/>
      <c r="S15" s="806" t="s">
        <v>190</v>
      </c>
    </row>
    <row r="16" spans="1:19" ht="15" customHeight="1">
      <c r="A16" s="545">
        <v>11</v>
      </c>
      <c r="B16" s="793" t="s">
        <v>191</v>
      </c>
      <c r="C16" s="794"/>
      <c r="D16" s="795"/>
      <c r="E16" s="796"/>
      <c r="F16" s="796"/>
      <c r="G16" s="794"/>
      <c r="H16" s="797"/>
      <c r="I16" s="798"/>
      <c r="J16" s="799" t="s">
        <v>312</v>
      </c>
      <c r="K16" s="800" t="s">
        <v>535</v>
      </c>
      <c r="L16" s="799" t="s">
        <v>493</v>
      </c>
      <c r="M16" s="801" t="s">
        <v>501</v>
      </c>
      <c r="N16" s="802" t="s">
        <v>501</v>
      </c>
      <c r="O16" s="819" t="s">
        <v>432</v>
      </c>
      <c r="P16" s="804"/>
      <c r="Q16" s="804"/>
      <c r="R16" s="805"/>
      <c r="S16" s="806" t="s">
        <v>190</v>
      </c>
    </row>
    <row r="17" spans="1:19" ht="15" customHeight="1">
      <c r="A17" s="545">
        <v>12</v>
      </c>
      <c r="B17" s="793" t="s">
        <v>192</v>
      </c>
      <c r="C17" s="794" t="s">
        <v>321</v>
      </c>
      <c r="D17" s="795"/>
      <c r="E17" s="796"/>
      <c r="F17" s="796"/>
      <c r="G17" s="794"/>
      <c r="H17" s="797"/>
      <c r="I17" s="798" t="s">
        <v>312</v>
      </c>
      <c r="J17" s="799"/>
      <c r="K17" s="800" t="s">
        <v>536</v>
      </c>
      <c r="L17" s="799" t="s">
        <v>494</v>
      </c>
      <c r="M17" s="818" t="s">
        <v>637</v>
      </c>
      <c r="N17" s="814" t="str">
        <f>CONCATENATE("(",海投申込書!F10,")",海投申込書!C12)</f>
        <v>()</v>
      </c>
      <c r="O17" s="812" t="s">
        <v>379</v>
      </c>
      <c r="P17" s="804"/>
      <c r="Q17" s="804"/>
      <c r="R17" s="805"/>
      <c r="S17" s="806" t="s">
        <v>192</v>
      </c>
    </row>
    <row r="18" spans="1:19" ht="15" customHeight="1">
      <c r="A18" s="545">
        <v>13</v>
      </c>
      <c r="B18" s="793" t="s">
        <v>193</v>
      </c>
      <c r="C18" s="794"/>
      <c r="D18" s="795"/>
      <c r="E18" s="796"/>
      <c r="F18" s="796"/>
      <c r="G18" s="794"/>
      <c r="H18" s="797"/>
      <c r="I18" s="798"/>
      <c r="J18" s="799"/>
      <c r="K18" s="800" t="s">
        <v>535</v>
      </c>
      <c r="L18" s="799" t="s">
        <v>493</v>
      </c>
      <c r="M18" s="818" t="s">
        <v>493</v>
      </c>
      <c r="N18" s="814" t="s">
        <v>493</v>
      </c>
      <c r="O18" s="819" t="s">
        <v>432</v>
      </c>
      <c r="P18" s="804"/>
      <c r="Q18" s="804"/>
      <c r="R18" s="805"/>
      <c r="S18" s="806"/>
    </row>
    <row r="19" spans="1:19" ht="15" customHeight="1">
      <c r="A19" s="545">
        <v>14</v>
      </c>
      <c r="B19" s="793" t="s">
        <v>194</v>
      </c>
      <c r="C19" s="794"/>
      <c r="D19" s="795"/>
      <c r="E19" s="796"/>
      <c r="F19" s="796"/>
      <c r="G19" s="794"/>
      <c r="H19" s="797"/>
      <c r="I19" s="798"/>
      <c r="J19" s="799" t="s">
        <v>312</v>
      </c>
      <c r="K19" s="800" t="s">
        <v>536</v>
      </c>
      <c r="L19" s="799" t="s">
        <v>494</v>
      </c>
      <c r="M19" s="818" t="s">
        <v>323</v>
      </c>
      <c r="N19" s="814">
        <f>海投申込書!C13</f>
        <v>0</v>
      </c>
      <c r="O19" s="812"/>
      <c r="P19" s="804"/>
      <c r="Q19" s="804"/>
      <c r="R19" s="805"/>
      <c r="S19" s="806"/>
    </row>
    <row r="20" spans="1:19" ht="15" customHeight="1">
      <c r="A20" s="545">
        <v>15</v>
      </c>
      <c r="B20" s="793" t="s">
        <v>195</v>
      </c>
      <c r="C20" s="794" t="s">
        <v>321</v>
      </c>
      <c r="D20" s="795"/>
      <c r="E20" s="796"/>
      <c r="F20" s="796"/>
      <c r="G20" s="794"/>
      <c r="H20" s="797"/>
      <c r="I20" s="798"/>
      <c r="J20" s="799" t="s">
        <v>312</v>
      </c>
      <c r="K20" s="800" t="s">
        <v>536</v>
      </c>
      <c r="L20" s="799" t="s">
        <v>494</v>
      </c>
      <c r="M20" s="818" t="s">
        <v>638</v>
      </c>
      <c r="N20" s="822" t="str">
        <f>IF(コントロール!B33=TRUE,N17,CONCATENATE("(",海投申込書!F15,")",海投申込書!C17))</f>
        <v>()</v>
      </c>
      <c r="O20" s="812" t="s">
        <v>379</v>
      </c>
      <c r="P20" s="804"/>
      <c r="Q20" s="804"/>
      <c r="R20" s="805"/>
      <c r="S20" s="806" t="s">
        <v>195</v>
      </c>
    </row>
    <row r="21" spans="1:19" ht="15" customHeight="1">
      <c r="A21" s="545">
        <v>16</v>
      </c>
      <c r="B21" s="793" t="s">
        <v>196</v>
      </c>
      <c r="C21" s="794" t="s">
        <v>321</v>
      </c>
      <c r="D21" s="795"/>
      <c r="E21" s="796"/>
      <c r="F21" s="796"/>
      <c r="G21" s="794"/>
      <c r="H21" s="797"/>
      <c r="I21" s="798"/>
      <c r="J21" s="799" t="s">
        <v>312</v>
      </c>
      <c r="K21" s="800" t="s">
        <v>536</v>
      </c>
      <c r="L21" s="799" t="s">
        <v>494</v>
      </c>
      <c r="M21" s="818" t="s">
        <v>643</v>
      </c>
      <c r="N21" s="822" t="str">
        <f>IF(コントロール!B34=TRUE,N17,CONCATENATE("(",海投申込書!Q15,")",海投申込書!N17))</f>
        <v>()</v>
      </c>
      <c r="O21" s="812" t="s">
        <v>379</v>
      </c>
      <c r="P21" s="804"/>
      <c r="Q21" s="804"/>
      <c r="R21" s="805"/>
      <c r="S21" s="806" t="s">
        <v>197</v>
      </c>
    </row>
    <row r="22" spans="1:19" ht="15" customHeight="1">
      <c r="A22" s="545">
        <v>17</v>
      </c>
      <c r="B22" s="793" t="s">
        <v>198</v>
      </c>
      <c r="C22" s="794"/>
      <c r="D22" s="795" t="s">
        <v>382</v>
      </c>
      <c r="E22" s="796"/>
      <c r="F22" s="796"/>
      <c r="G22" s="794"/>
      <c r="H22" s="797"/>
      <c r="I22" s="798"/>
      <c r="J22" s="799" t="s">
        <v>312</v>
      </c>
      <c r="K22" s="800" t="s">
        <v>535</v>
      </c>
      <c r="L22" s="799" t="s">
        <v>493</v>
      </c>
      <c r="M22" s="801" t="s">
        <v>501</v>
      </c>
      <c r="N22" s="802" t="s">
        <v>501</v>
      </c>
      <c r="O22" s="823" t="s">
        <v>537</v>
      </c>
      <c r="P22" s="804"/>
      <c r="Q22" s="804"/>
      <c r="R22" s="805"/>
      <c r="S22" s="806"/>
    </row>
    <row r="23" spans="1:19" ht="15" customHeight="1">
      <c r="A23" s="545">
        <v>18</v>
      </c>
      <c r="B23" s="793" t="s">
        <v>199</v>
      </c>
      <c r="C23" s="794"/>
      <c r="D23" s="795"/>
      <c r="E23" s="796"/>
      <c r="F23" s="796"/>
      <c r="G23" s="794"/>
      <c r="H23" s="797"/>
      <c r="I23" s="798"/>
      <c r="J23" s="799"/>
      <c r="K23" s="800" t="s">
        <v>535</v>
      </c>
      <c r="L23" s="799" t="s">
        <v>493</v>
      </c>
      <c r="M23" s="818" t="s">
        <v>493</v>
      </c>
      <c r="N23" s="814" t="s">
        <v>493</v>
      </c>
      <c r="O23" s="823" t="s">
        <v>537</v>
      </c>
      <c r="P23" s="804"/>
      <c r="Q23" s="804"/>
      <c r="R23" s="805"/>
      <c r="S23" s="806"/>
    </row>
    <row r="24" spans="1:19" ht="15" customHeight="1">
      <c r="A24" s="545">
        <v>19</v>
      </c>
      <c r="B24" s="793" t="s">
        <v>200</v>
      </c>
      <c r="C24" s="794"/>
      <c r="D24" s="795" t="s">
        <v>383</v>
      </c>
      <c r="E24" s="796"/>
      <c r="F24" s="796"/>
      <c r="G24" s="794"/>
      <c r="H24" s="797"/>
      <c r="I24" s="798"/>
      <c r="J24" s="799" t="s">
        <v>312</v>
      </c>
      <c r="K24" s="800" t="s">
        <v>535</v>
      </c>
      <c r="L24" s="799" t="s">
        <v>493</v>
      </c>
      <c r="M24" s="801" t="s">
        <v>501</v>
      </c>
      <c r="N24" s="802" t="s">
        <v>501</v>
      </c>
      <c r="O24" s="823" t="s">
        <v>537</v>
      </c>
      <c r="P24" s="804"/>
      <c r="Q24" s="804"/>
      <c r="R24" s="805"/>
      <c r="S24" s="806"/>
    </row>
    <row r="25" spans="1:19" ht="15" customHeight="1">
      <c r="A25" s="545">
        <v>20</v>
      </c>
      <c r="B25" s="793" t="s">
        <v>201</v>
      </c>
      <c r="C25" s="794"/>
      <c r="D25" s="795"/>
      <c r="E25" s="796"/>
      <c r="F25" s="796"/>
      <c r="G25" s="794"/>
      <c r="H25" s="797"/>
      <c r="I25" s="798"/>
      <c r="J25" s="799"/>
      <c r="K25" s="800" t="s">
        <v>535</v>
      </c>
      <c r="L25" s="799" t="s">
        <v>493</v>
      </c>
      <c r="M25" s="818" t="s">
        <v>493</v>
      </c>
      <c r="N25" s="814" t="s">
        <v>493</v>
      </c>
      <c r="O25" s="819" t="s">
        <v>432</v>
      </c>
      <c r="P25" s="804"/>
      <c r="Q25" s="804"/>
      <c r="R25" s="805"/>
      <c r="S25" s="806"/>
    </row>
    <row r="26" spans="1:19" ht="15" customHeight="1">
      <c r="A26" s="545">
        <v>21</v>
      </c>
      <c r="B26" s="793" t="s">
        <v>202</v>
      </c>
      <c r="C26" s="794"/>
      <c r="D26" s="795"/>
      <c r="E26" s="796"/>
      <c r="F26" s="796"/>
      <c r="G26" s="794"/>
      <c r="H26" s="797"/>
      <c r="I26" s="798"/>
      <c r="J26" s="799"/>
      <c r="K26" s="800" t="s">
        <v>535</v>
      </c>
      <c r="L26" s="799" t="s">
        <v>493</v>
      </c>
      <c r="M26" s="818" t="s">
        <v>493</v>
      </c>
      <c r="N26" s="814" t="s">
        <v>493</v>
      </c>
      <c r="O26" s="819" t="s">
        <v>432</v>
      </c>
      <c r="P26" s="804"/>
      <c r="Q26" s="804"/>
      <c r="R26" s="805"/>
      <c r="S26" s="806"/>
    </row>
    <row r="27" spans="1:19" ht="15" customHeight="1">
      <c r="A27" s="545">
        <v>22</v>
      </c>
      <c r="B27" s="793" t="s">
        <v>203</v>
      </c>
      <c r="C27" s="794"/>
      <c r="D27" s="795"/>
      <c r="E27" s="796"/>
      <c r="F27" s="796"/>
      <c r="G27" s="794"/>
      <c r="H27" s="797"/>
      <c r="I27" s="798"/>
      <c r="J27" s="799"/>
      <c r="K27" s="800" t="s">
        <v>535</v>
      </c>
      <c r="L27" s="799" t="s">
        <v>493</v>
      </c>
      <c r="M27" s="818" t="s">
        <v>493</v>
      </c>
      <c r="N27" s="814" t="s">
        <v>493</v>
      </c>
      <c r="O27" s="819" t="s">
        <v>432</v>
      </c>
      <c r="P27" s="804"/>
      <c r="Q27" s="804"/>
      <c r="R27" s="805"/>
      <c r="S27" s="806"/>
    </row>
    <row r="28" spans="1:19" ht="15" customHeight="1">
      <c r="A28" s="545">
        <v>23</v>
      </c>
      <c r="B28" s="793" t="s">
        <v>204</v>
      </c>
      <c r="C28" s="794" t="s">
        <v>333</v>
      </c>
      <c r="D28" s="795"/>
      <c r="E28" s="796"/>
      <c r="F28" s="796"/>
      <c r="G28" s="794"/>
      <c r="H28" s="797"/>
      <c r="I28" s="798"/>
      <c r="J28" s="799" t="s">
        <v>312</v>
      </c>
      <c r="K28" s="800" t="s">
        <v>536</v>
      </c>
      <c r="L28" s="799" t="s">
        <v>494</v>
      </c>
      <c r="M28" s="818" t="s">
        <v>317</v>
      </c>
      <c r="N28" s="814">
        <f>海投申込書!L31</f>
        <v>0</v>
      </c>
      <c r="O28" s="812"/>
      <c r="P28" s="804"/>
      <c r="Q28" s="804"/>
      <c r="R28" s="805"/>
      <c r="S28" s="806"/>
    </row>
    <row r="29" spans="1:19" ht="15" customHeight="1">
      <c r="A29" s="545">
        <v>24</v>
      </c>
      <c r="B29" s="797" t="s">
        <v>10</v>
      </c>
      <c r="C29" s="794" t="s">
        <v>318</v>
      </c>
      <c r="D29" s="795"/>
      <c r="E29" s="796"/>
      <c r="F29" s="796"/>
      <c r="G29" s="794"/>
      <c r="H29" s="797"/>
      <c r="I29" s="798"/>
      <c r="J29" s="799" t="s">
        <v>312</v>
      </c>
      <c r="K29" s="800" t="s">
        <v>536</v>
      </c>
      <c r="L29" s="799" t="s">
        <v>494</v>
      </c>
      <c r="M29" s="818" t="s">
        <v>594</v>
      </c>
      <c r="N29" s="814" t="str">
        <f>IF(コントロール!B35="その他",CONCATENATE(コントロール!B35,"(",コントロール!B36,")"),コントロール!B35)</f>
        <v>その他(0)</v>
      </c>
      <c r="O29" s="812"/>
      <c r="P29" s="804"/>
      <c r="Q29" s="804"/>
      <c r="R29" s="805"/>
      <c r="S29" s="806" t="s">
        <v>10</v>
      </c>
    </row>
    <row r="30" spans="1:19" ht="15" customHeight="1">
      <c r="A30" s="545">
        <v>25</v>
      </c>
      <c r="B30" s="793" t="s">
        <v>205</v>
      </c>
      <c r="C30" s="794" t="s">
        <v>321</v>
      </c>
      <c r="D30" s="795"/>
      <c r="E30" s="796"/>
      <c r="F30" s="796"/>
      <c r="G30" s="794"/>
      <c r="H30" s="797"/>
      <c r="I30" s="798" t="s">
        <v>312</v>
      </c>
      <c r="J30" s="799"/>
      <c r="K30" s="800" t="s">
        <v>536</v>
      </c>
      <c r="L30" s="799" t="s">
        <v>494</v>
      </c>
      <c r="M30" s="818" t="s">
        <v>553</v>
      </c>
      <c r="N30" s="814" t="str">
        <f>CONCATENATE("(",RIGHT(海投申込書!G28,8),")",海投申込書!D29)</f>
        <v>(000000-0)</v>
      </c>
      <c r="O30" s="812" t="s">
        <v>379</v>
      </c>
      <c r="P30" s="804"/>
      <c r="Q30" s="804"/>
      <c r="R30" s="805"/>
      <c r="S30" s="806" t="s">
        <v>206</v>
      </c>
    </row>
    <row r="31" spans="1:19" ht="15" customHeight="1">
      <c r="A31" s="545">
        <v>26</v>
      </c>
      <c r="B31" s="793" t="s">
        <v>207</v>
      </c>
      <c r="C31" s="794" t="s">
        <v>322</v>
      </c>
      <c r="D31" s="795"/>
      <c r="E31" s="796"/>
      <c r="F31" s="796"/>
      <c r="G31" s="794"/>
      <c r="H31" s="797"/>
      <c r="I31" s="798" t="s">
        <v>312</v>
      </c>
      <c r="J31" s="799"/>
      <c r="K31" s="800" t="s">
        <v>536</v>
      </c>
      <c r="L31" s="799" t="s">
        <v>494</v>
      </c>
      <c r="M31" s="818" t="s">
        <v>554</v>
      </c>
      <c r="N31" s="814" t="str">
        <f>CONCATENATE("(",LEFT(海投申込書!G28,3),")",海投申込書!R22)</f>
        <v>(000)</v>
      </c>
      <c r="O31" s="812" t="s">
        <v>380</v>
      </c>
      <c r="P31" s="804"/>
      <c r="Q31" s="804"/>
      <c r="R31" s="805"/>
      <c r="S31" s="806" t="s">
        <v>208</v>
      </c>
    </row>
    <row r="32" spans="1:19" ht="15" customHeight="1">
      <c r="A32" s="545">
        <v>27</v>
      </c>
      <c r="B32" s="793" t="s">
        <v>209</v>
      </c>
      <c r="C32" s="794" t="s">
        <v>334</v>
      </c>
      <c r="D32" s="795"/>
      <c r="E32" s="796"/>
      <c r="F32" s="796"/>
      <c r="G32" s="794"/>
      <c r="H32" s="797"/>
      <c r="I32" s="798"/>
      <c r="J32" s="799" t="s">
        <v>312</v>
      </c>
      <c r="K32" s="800" t="s">
        <v>536</v>
      </c>
      <c r="L32" s="799" t="s">
        <v>494</v>
      </c>
      <c r="M32" s="818" t="s">
        <v>325</v>
      </c>
      <c r="N32" s="814">
        <f>海投申込書!S31</f>
        <v>0</v>
      </c>
      <c r="O32" s="812"/>
      <c r="P32" s="804"/>
      <c r="Q32" s="804"/>
      <c r="R32" s="805"/>
      <c r="S32" s="806"/>
    </row>
    <row r="33" spans="1:19" ht="15" customHeight="1">
      <c r="A33" s="545">
        <v>28</v>
      </c>
      <c r="B33" s="793" t="s">
        <v>210</v>
      </c>
      <c r="C33" s="794" t="s">
        <v>332</v>
      </c>
      <c r="D33" s="795"/>
      <c r="E33" s="796"/>
      <c r="F33" s="796"/>
      <c r="G33" s="794"/>
      <c r="H33" s="797"/>
      <c r="I33" s="798"/>
      <c r="J33" s="799" t="s">
        <v>312</v>
      </c>
      <c r="K33" s="800" t="s">
        <v>536</v>
      </c>
      <c r="L33" s="799" t="s">
        <v>494</v>
      </c>
      <c r="M33" s="818" t="s">
        <v>644</v>
      </c>
      <c r="N33" s="814" t="str">
        <f>CONCATENATE(海投申込書!R42,海投申込書!S42,"/",海投申込書!T42,海投申込書!U42)</f>
        <v>人/人中</v>
      </c>
      <c r="O33" s="812" t="s">
        <v>316</v>
      </c>
      <c r="P33" s="804"/>
      <c r="Q33" s="804"/>
      <c r="R33" s="805"/>
      <c r="S33" s="806"/>
    </row>
    <row r="34" spans="1:19" ht="15" customHeight="1">
      <c r="A34" s="545">
        <v>29</v>
      </c>
      <c r="B34" s="793" t="s">
        <v>211</v>
      </c>
      <c r="C34" s="794" t="s">
        <v>326</v>
      </c>
      <c r="D34" s="795"/>
      <c r="E34" s="796"/>
      <c r="F34" s="796"/>
      <c r="G34" s="794"/>
      <c r="H34" s="797"/>
      <c r="I34" s="798"/>
      <c r="J34" s="799" t="s">
        <v>312</v>
      </c>
      <c r="K34" s="800" t="s">
        <v>536</v>
      </c>
      <c r="L34" s="799" t="s">
        <v>494</v>
      </c>
      <c r="M34" s="818" t="s">
        <v>327</v>
      </c>
      <c r="N34" s="814">
        <f>海投申込書!R23</f>
        <v>0</v>
      </c>
      <c r="O34" s="812" t="s">
        <v>336</v>
      </c>
      <c r="P34" s="804"/>
      <c r="Q34" s="804"/>
      <c r="R34" s="805"/>
      <c r="S34" s="806" t="s">
        <v>212</v>
      </c>
    </row>
    <row r="35" spans="1:19" ht="15" customHeight="1">
      <c r="A35" s="545">
        <v>30</v>
      </c>
      <c r="B35" s="824" t="s">
        <v>213</v>
      </c>
      <c r="C35" s="815" t="s">
        <v>330</v>
      </c>
      <c r="D35" s="816"/>
      <c r="E35" s="817"/>
      <c r="F35" s="817"/>
      <c r="G35" s="815"/>
      <c r="H35" s="793"/>
      <c r="I35" s="798" t="s">
        <v>312</v>
      </c>
      <c r="J35" s="799"/>
      <c r="K35" s="800" t="s">
        <v>536</v>
      </c>
      <c r="L35" s="799" t="s">
        <v>494</v>
      </c>
      <c r="M35" s="818" t="s">
        <v>591</v>
      </c>
      <c r="N35" s="814" t="str">
        <f>海投申込書!J36</f>
        <v>USD</v>
      </c>
      <c r="O35" s="812" t="s">
        <v>335</v>
      </c>
      <c r="P35" s="804"/>
      <c r="Q35" s="804"/>
      <c r="R35" s="805"/>
      <c r="S35" s="806" t="s">
        <v>215</v>
      </c>
    </row>
    <row r="36" spans="1:19" ht="15" customHeight="1">
      <c r="A36" s="545">
        <v>31</v>
      </c>
      <c r="B36" s="825"/>
      <c r="C36" s="815" t="s">
        <v>216</v>
      </c>
      <c r="D36" s="816"/>
      <c r="E36" s="817"/>
      <c r="F36" s="817"/>
      <c r="G36" s="815"/>
      <c r="H36" s="793"/>
      <c r="I36" s="798" t="s">
        <v>312</v>
      </c>
      <c r="J36" s="799"/>
      <c r="K36" s="800" t="s">
        <v>536</v>
      </c>
      <c r="L36" s="799" t="s">
        <v>494</v>
      </c>
      <c r="M36" s="818" t="s">
        <v>328</v>
      </c>
      <c r="N36" s="814">
        <f>海投申込書!E36</f>
        <v>0</v>
      </c>
      <c r="O36" s="812"/>
      <c r="P36" s="804"/>
      <c r="Q36" s="804"/>
      <c r="R36" s="805"/>
      <c r="S36" s="806"/>
    </row>
    <row r="37" spans="1:19" ht="15" customHeight="1">
      <c r="A37" s="545">
        <v>32</v>
      </c>
      <c r="B37" s="793" t="s">
        <v>217</v>
      </c>
      <c r="C37" s="815" t="s">
        <v>331</v>
      </c>
      <c r="D37" s="816"/>
      <c r="E37" s="817"/>
      <c r="F37" s="817"/>
      <c r="G37" s="815"/>
      <c r="H37" s="793"/>
      <c r="I37" s="798"/>
      <c r="J37" s="799" t="s">
        <v>312</v>
      </c>
      <c r="K37" s="800" t="s">
        <v>536</v>
      </c>
      <c r="L37" s="799" t="s">
        <v>494</v>
      </c>
      <c r="M37" s="818" t="s">
        <v>329</v>
      </c>
      <c r="N37" s="814">
        <f>海投申込書!F37</f>
        <v>0</v>
      </c>
      <c r="O37" s="812"/>
      <c r="P37" s="804"/>
      <c r="Q37" s="804"/>
      <c r="R37" s="805"/>
      <c r="S37" s="806" t="s">
        <v>218</v>
      </c>
    </row>
    <row r="38" spans="1:19" ht="15" customHeight="1">
      <c r="A38" s="545">
        <v>33</v>
      </c>
      <c r="B38" s="824" t="s">
        <v>219</v>
      </c>
      <c r="C38" s="815" t="s">
        <v>330</v>
      </c>
      <c r="D38" s="816"/>
      <c r="E38" s="817"/>
      <c r="F38" s="817"/>
      <c r="G38" s="815"/>
      <c r="H38" s="793"/>
      <c r="I38" s="798"/>
      <c r="J38" s="799" t="s">
        <v>312</v>
      </c>
      <c r="K38" s="800" t="s">
        <v>536</v>
      </c>
      <c r="L38" s="799" t="s">
        <v>494</v>
      </c>
      <c r="M38" s="818" t="s">
        <v>337</v>
      </c>
      <c r="N38" s="814" t="str">
        <f>海投申込書!H41</f>
        <v>USD</v>
      </c>
      <c r="O38" s="812" t="s">
        <v>330</v>
      </c>
      <c r="P38" s="804"/>
      <c r="Q38" s="804"/>
      <c r="R38" s="805"/>
      <c r="S38" s="806" t="s">
        <v>220</v>
      </c>
    </row>
    <row r="39" spans="1:19" ht="15" customHeight="1">
      <c r="A39" s="545">
        <v>34</v>
      </c>
      <c r="B39" s="825"/>
      <c r="C39" s="815" t="s">
        <v>216</v>
      </c>
      <c r="D39" s="816"/>
      <c r="E39" s="817"/>
      <c r="F39" s="817"/>
      <c r="G39" s="815"/>
      <c r="H39" s="793"/>
      <c r="I39" s="798"/>
      <c r="J39" s="799" t="s">
        <v>312</v>
      </c>
      <c r="K39" s="800" t="s">
        <v>536</v>
      </c>
      <c r="L39" s="799" t="s">
        <v>494</v>
      </c>
      <c r="M39" s="818" t="s">
        <v>338</v>
      </c>
      <c r="N39" s="814">
        <f>海投申込書!E41</f>
        <v>0</v>
      </c>
      <c r="O39" s="812"/>
      <c r="P39" s="804"/>
      <c r="Q39" s="804"/>
      <c r="R39" s="805"/>
      <c r="S39" s="806"/>
    </row>
    <row r="40" spans="1:19" ht="15" customHeight="1">
      <c r="A40" s="545">
        <v>35</v>
      </c>
      <c r="B40" s="793" t="s">
        <v>221</v>
      </c>
      <c r="C40" s="794" t="s">
        <v>334</v>
      </c>
      <c r="D40" s="795"/>
      <c r="E40" s="796"/>
      <c r="F40" s="796"/>
      <c r="G40" s="794"/>
      <c r="H40" s="797"/>
      <c r="I40" s="798"/>
      <c r="J40" s="799" t="s">
        <v>312</v>
      </c>
      <c r="K40" s="800" t="s">
        <v>536</v>
      </c>
      <c r="L40" s="799" t="s">
        <v>494</v>
      </c>
      <c r="M40" s="818" t="s">
        <v>340</v>
      </c>
      <c r="N40" s="814">
        <f>海投申込書!D31</f>
        <v>0</v>
      </c>
      <c r="O40" s="812"/>
      <c r="P40" s="804"/>
      <c r="Q40" s="804"/>
      <c r="R40" s="805"/>
      <c r="S40" s="806"/>
    </row>
    <row r="41" spans="1:19" ht="15" customHeight="1">
      <c r="A41" s="545">
        <v>36</v>
      </c>
      <c r="B41" s="797" t="s">
        <v>222</v>
      </c>
      <c r="C41" s="794" t="s">
        <v>341</v>
      </c>
      <c r="D41" s="795"/>
      <c r="E41" s="796"/>
      <c r="F41" s="796"/>
      <c r="G41" s="794"/>
      <c r="H41" s="797"/>
      <c r="I41" s="798"/>
      <c r="J41" s="799" t="s">
        <v>312</v>
      </c>
      <c r="K41" s="800" t="s">
        <v>536</v>
      </c>
      <c r="L41" s="799" t="s">
        <v>494</v>
      </c>
      <c r="M41" s="818" t="s">
        <v>342</v>
      </c>
      <c r="N41" s="814" t="str">
        <f>海投申込書!O41</f>
        <v/>
      </c>
      <c r="O41" s="812"/>
      <c r="P41" s="804"/>
      <c r="Q41" s="804"/>
      <c r="R41" s="805"/>
      <c r="S41" s="806" t="s">
        <v>223</v>
      </c>
    </row>
    <row r="42" spans="1:19" ht="15" customHeight="1">
      <c r="A42" s="545">
        <v>37</v>
      </c>
      <c r="B42" s="793" t="s">
        <v>224</v>
      </c>
      <c r="C42" s="794"/>
      <c r="D42" s="795"/>
      <c r="E42" s="796"/>
      <c r="F42" s="796"/>
      <c r="G42" s="794"/>
      <c r="H42" s="797"/>
      <c r="I42" s="798"/>
      <c r="J42" s="799" t="s">
        <v>312</v>
      </c>
      <c r="K42" s="800" t="s">
        <v>536</v>
      </c>
      <c r="L42" s="799" t="s">
        <v>494</v>
      </c>
      <c r="M42" s="818" t="s">
        <v>343</v>
      </c>
      <c r="N42" s="814" t="e">
        <f>海投申込書!O42</f>
        <v>#VALUE!</v>
      </c>
      <c r="O42" s="812"/>
      <c r="P42" s="804"/>
      <c r="Q42" s="804"/>
      <c r="R42" s="805"/>
      <c r="S42" s="806" t="s">
        <v>225</v>
      </c>
    </row>
    <row r="43" spans="1:19" ht="15" customHeight="1">
      <c r="A43" s="545">
        <v>38</v>
      </c>
      <c r="B43" s="797" t="s">
        <v>346</v>
      </c>
      <c r="C43" s="815" t="s">
        <v>330</v>
      </c>
      <c r="D43" s="816"/>
      <c r="E43" s="817"/>
      <c r="F43" s="817"/>
      <c r="G43" s="815"/>
      <c r="H43" s="793"/>
      <c r="I43" s="798"/>
      <c r="J43" s="799" t="s">
        <v>312</v>
      </c>
      <c r="K43" s="800" t="s">
        <v>536</v>
      </c>
      <c r="L43" s="799" t="s">
        <v>494</v>
      </c>
      <c r="M43" s="818" t="s">
        <v>344</v>
      </c>
      <c r="N43" s="814" t="str">
        <f>IF(I38=0,"",海投申込書!I38)</f>
        <v/>
      </c>
      <c r="O43" s="812" t="s">
        <v>574</v>
      </c>
      <c r="P43" s="804"/>
      <c r="Q43" s="804"/>
      <c r="R43" s="805"/>
      <c r="S43" s="806" t="s">
        <v>226</v>
      </c>
    </row>
    <row r="44" spans="1:19" ht="15" customHeight="1">
      <c r="A44" s="545">
        <v>39</v>
      </c>
      <c r="B44" s="797"/>
      <c r="C44" s="794" t="s">
        <v>216</v>
      </c>
      <c r="D44" s="795"/>
      <c r="E44" s="796"/>
      <c r="F44" s="796"/>
      <c r="G44" s="794"/>
      <c r="H44" s="797"/>
      <c r="I44" s="798"/>
      <c r="J44" s="799" t="s">
        <v>312</v>
      </c>
      <c r="K44" s="800" t="s">
        <v>536</v>
      </c>
      <c r="L44" s="799" t="s">
        <v>494</v>
      </c>
      <c r="M44" s="818" t="s">
        <v>345</v>
      </c>
      <c r="N44" s="814" t="str">
        <f>海投申込書!G38</f>
        <v/>
      </c>
      <c r="O44" s="812"/>
      <c r="P44" s="804"/>
      <c r="Q44" s="804"/>
      <c r="R44" s="805"/>
      <c r="S44" s="806"/>
    </row>
    <row r="45" spans="1:19" ht="15" customHeight="1">
      <c r="A45" s="545">
        <v>40</v>
      </c>
      <c r="B45" s="793" t="s">
        <v>227</v>
      </c>
      <c r="C45" s="794"/>
      <c r="D45" s="807" t="s">
        <v>349</v>
      </c>
      <c r="E45" s="808"/>
      <c r="F45" s="808"/>
      <c r="G45" s="809"/>
      <c r="H45" s="799" t="s">
        <v>355</v>
      </c>
      <c r="I45" s="798"/>
      <c r="J45" s="799" t="s">
        <v>312</v>
      </c>
      <c r="K45" s="800" t="s">
        <v>536</v>
      </c>
      <c r="L45" s="799" t="s">
        <v>545</v>
      </c>
      <c r="M45" s="801" t="s">
        <v>543</v>
      </c>
      <c r="N45" s="802" t="s">
        <v>544</v>
      </c>
      <c r="O45" s="803" t="s">
        <v>481</v>
      </c>
      <c r="P45" s="804"/>
      <c r="Q45" s="804"/>
      <c r="R45" s="805"/>
      <c r="S45" s="806" t="s">
        <v>228</v>
      </c>
    </row>
    <row r="46" spans="1:19" ht="15" customHeight="1">
      <c r="A46" s="545">
        <v>41</v>
      </c>
      <c r="B46" s="824" t="s">
        <v>229</v>
      </c>
      <c r="C46" s="794" t="s">
        <v>214</v>
      </c>
      <c r="D46" s="795"/>
      <c r="E46" s="796"/>
      <c r="F46" s="796"/>
      <c r="G46" s="794"/>
      <c r="H46" s="797"/>
      <c r="I46" s="798"/>
      <c r="J46" s="799"/>
      <c r="K46" s="800" t="s">
        <v>535</v>
      </c>
      <c r="L46" s="799" t="s">
        <v>493</v>
      </c>
      <c r="M46" s="818" t="s">
        <v>493</v>
      </c>
      <c r="N46" s="814" t="s">
        <v>493</v>
      </c>
      <c r="O46" s="819" t="s">
        <v>432</v>
      </c>
      <c r="P46" s="804"/>
      <c r="Q46" s="804"/>
      <c r="R46" s="805"/>
      <c r="S46" s="806"/>
    </row>
    <row r="47" spans="1:19" ht="15" customHeight="1">
      <c r="A47" s="545">
        <v>42</v>
      </c>
      <c r="B47" s="826"/>
      <c r="C47" s="794" t="s">
        <v>230</v>
      </c>
      <c r="D47" s="795"/>
      <c r="E47" s="796"/>
      <c r="F47" s="796"/>
      <c r="G47" s="794"/>
      <c r="H47" s="797"/>
      <c r="I47" s="798"/>
      <c r="J47" s="799"/>
      <c r="K47" s="800" t="s">
        <v>535</v>
      </c>
      <c r="L47" s="799" t="s">
        <v>493</v>
      </c>
      <c r="M47" s="818" t="s">
        <v>493</v>
      </c>
      <c r="N47" s="814" t="s">
        <v>493</v>
      </c>
      <c r="O47" s="819" t="s">
        <v>432</v>
      </c>
      <c r="P47" s="804"/>
      <c r="Q47" s="804"/>
      <c r="R47" s="805"/>
      <c r="S47" s="806"/>
    </row>
    <row r="48" spans="1:19" ht="15" customHeight="1">
      <c r="A48" s="545">
        <v>43</v>
      </c>
      <c r="B48" s="826"/>
      <c r="C48" s="794" t="s">
        <v>214</v>
      </c>
      <c r="D48" s="795"/>
      <c r="E48" s="796"/>
      <c r="F48" s="796"/>
      <c r="G48" s="794"/>
      <c r="H48" s="797"/>
      <c r="I48" s="798"/>
      <c r="J48" s="799"/>
      <c r="K48" s="800" t="s">
        <v>535</v>
      </c>
      <c r="L48" s="799" t="s">
        <v>493</v>
      </c>
      <c r="M48" s="818" t="s">
        <v>493</v>
      </c>
      <c r="N48" s="814" t="s">
        <v>493</v>
      </c>
      <c r="O48" s="819" t="s">
        <v>432</v>
      </c>
      <c r="P48" s="804"/>
      <c r="Q48" s="804"/>
      <c r="R48" s="805"/>
      <c r="S48" s="806"/>
    </row>
    <row r="49" spans="1:19" ht="15" customHeight="1">
      <c r="A49" s="545">
        <v>44</v>
      </c>
      <c r="B49" s="826"/>
      <c r="C49" s="794" t="s">
        <v>231</v>
      </c>
      <c r="D49" s="795"/>
      <c r="E49" s="796"/>
      <c r="F49" s="796"/>
      <c r="G49" s="794"/>
      <c r="H49" s="797"/>
      <c r="I49" s="798"/>
      <c r="J49" s="799"/>
      <c r="K49" s="800" t="s">
        <v>535</v>
      </c>
      <c r="L49" s="799" t="s">
        <v>493</v>
      </c>
      <c r="M49" s="818" t="s">
        <v>493</v>
      </c>
      <c r="N49" s="814" t="s">
        <v>493</v>
      </c>
      <c r="O49" s="819" t="s">
        <v>432</v>
      </c>
      <c r="P49" s="804"/>
      <c r="Q49" s="804"/>
      <c r="R49" s="805"/>
      <c r="S49" s="806"/>
    </row>
    <row r="50" spans="1:19" ht="15" customHeight="1">
      <c r="A50" s="545">
        <v>45</v>
      </c>
      <c r="B50" s="826"/>
      <c r="C50" s="794" t="s">
        <v>214</v>
      </c>
      <c r="D50" s="795"/>
      <c r="E50" s="796"/>
      <c r="F50" s="796"/>
      <c r="G50" s="794"/>
      <c r="H50" s="797"/>
      <c r="I50" s="798"/>
      <c r="J50" s="799"/>
      <c r="K50" s="800" t="s">
        <v>535</v>
      </c>
      <c r="L50" s="799" t="s">
        <v>493</v>
      </c>
      <c r="M50" s="818" t="s">
        <v>493</v>
      </c>
      <c r="N50" s="814" t="s">
        <v>493</v>
      </c>
      <c r="O50" s="819" t="s">
        <v>432</v>
      </c>
      <c r="P50" s="804"/>
      <c r="Q50" s="804"/>
      <c r="R50" s="805"/>
      <c r="S50" s="806"/>
    </row>
    <row r="51" spans="1:19" ht="15" customHeight="1">
      <c r="A51" s="545">
        <v>46</v>
      </c>
      <c r="B51" s="825"/>
      <c r="C51" s="794" t="s">
        <v>232</v>
      </c>
      <c r="D51" s="795"/>
      <c r="E51" s="796"/>
      <c r="F51" s="796"/>
      <c r="G51" s="794"/>
      <c r="H51" s="797"/>
      <c r="I51" s="798"/>
      <c r="J51" s="799"/>
      <c r="K51" s="800" t="s">
        <v>535</v>
      </c>
      <c r="L51" s="799" t="s">
        <v>493</v>
      </c>
      <c r="M51" s="818" t="s">
        <v>493</v>
      </c>
      <c r="N51" s="814" t="s">
        <v>493</v>
      </c>
      <c r="O51" s="819" t="s">
        <v>432</v>
      </c>
      <c r="P51" s="804"/>
      <c r="Q51" s="804"/>
      <c r="R51" s="805"/>
      <c r="S51" s="806"/>
    </row>
    <row r="52" spans="1:19" ht="15" customHeight="1">
      <c r="A52" s="545">
        <v>47</v>
      </c>
      <c r="B52" s="797" t="s">
        <v>233</v>
      </c>
      <c r="C52" s="794" t="s">
        <v>350</v>
      </c>
      <c r="D52" s="795"/>
      <c r="E52" s="796"/>
      <c r="F52" s="796"/>
      <c r="G52" s="794"/>
      <c r="H52" s="797"/>
      <c r="I52" s="798"/>
      <c r="J52" s="799" t="s">
        <v>312</v>
      </c>
      <c r="K52" s="800" t="s">
        <v>536</v>
      </c>
      <c r="L52" s="799" t="s">
        <v>494</v>
      </c>
      <c r="M52" s="818" t="s">
        <v>595</v>
      </c>
      <c r="N52" s="814" t="str">
        <f>IF(コントロール!B35="（株）","普通株式","出資持分")</f>
        <v>出資持分</v>
      </c>
      <c r="O52" s="812" t="s">
        <v>354</v>
      </c>
      <c r="P52" s="804"/>
      <c r="Q52" s="804"/>
      <c r="R52" s="805"/>
      <c r="S52" s="806"/>
    </row>
    <row r="53" spans="1:19" ht="15" customHeight="1">
      <c r="A53" s="545">
        <v>48</v>
      </c>
      <c r="B53" s="824" t="s">
        <v>234</v>
      </c>
      <c r="C53" s="815" t="s">
        <v>330</v>
      </c>
      <c r="D53" s="807" t="s">
        <v>373</v>
      </c>
      <c r="E53" s="808"/>
      <c r="F53" s="808"/>
      <c r="G53" s="809"/>
      <c r="H53" s="799" t="s">
        <v>387</v>
      </c>
      <c r="I53" s="798" t="s">
        <v>312</v>
      </c>
      <c r="J53" s="799"/>
      <c r="K53" s="800" t="s">
        <v>536</v>
      </c>
      <c r="L53" s="799" t="s">
        <v>494</v>
      </c>
      <c r="M53" s="818" t="s">
        <v>571</v>
      </c>
      <c r="N53" s="814" t="str">
        <f>コントロール!J53</f>
        <v>USD</v>
      </c>
      <c r="O53" s="812" t="s">
        <v>515</v>
      </c>
      <c r="P53" s="804"/>
      <c r="Q53" s="804"/>
      <c r="R53" s="805"/>
      <c r="S53" s="806" t="s">
        <v>235</v>
      </c>
    </row>
    <row r="54" spans="1:19" ht="15" customHeight="1">
      <c r="A54" s="545">
        <v>49</v>
      </c>
      <c r="B54" s="825"/>
      <c r="C54" s="794" t="s">
        <v>478</v>
      </c>
      <c r="D54" s="807" t="s">
        <v>479</v>
      </c>
      <c r="E54" s="808"/>
      <c r="F54" s="808"/>
      <c r="G54" s="809"/>
      <c r="H54" s="799" t="s">
        <v>355</v>
      </c>
      <c r="I54" s="798" t="s">
        <v>312</v>
      </c>
      <c r="J54" s="799"/>
      <c r="K54" s="800" t="s">
        <v>536</v>
      </c>
      <c r="L54" s="799" t="s">
        <v>494</v>
      </c>
      <c r="M54" s="818" t="s">
        <v>529</v>
      </c>
      <c r="N54" s="814">
        <f>コントロール!J54</f>
        <v>0</v>
      </c>
      <c r="O54" s="812" t="s">
        <v>515</v>
      </c>
      <c r="P54" s="804"/>
      <c r="Q54" s="804"/>
      <c r="R54" s="805"/>
      <c r="S54" s="806"/>
    </row>
    <row r="55" spans="1:19" ht="15" customHeight="1">
      <c r="A55" s="545">
        <v>50</v>
      </c>
      <c r="B55" s="793" t="s">
        <v>160</v>
      </c>
      <c r="C55" s="794"/>
      <c r="D55" s="807" t="s">
        <v>374</v>
      </c>
      <c r="E55" s="808"/>
      <c r="F55" s="808"/>
      <c r="G55" s="809"/>
      <c r="H55" s="799" t="s">
        <v>388</v>
      </c>
      <c r="I55" s="798" t="s">
        <v>312</v>
      </c>
      <c r="J55" s="799"/>
      <c r="K55" s="800" t="s">
        <v>536</v>
      </c>
      <c r="L55" s="799" t="s">
        <v>494</v>
      </c>
      <c r="M55" s="818" t="s">
        <v>530</v>
      </c>
      <c r="N55" s="827" t="str">
        <f>コントロール!J55</f>
        <v/>
      </c>
      <c r="O55" s="812" t="s">
        <v>515</v>
      </c>
      <c r="P55" s="804"/>
      <c r="Q55" s="804"/>
      <c r="R55" s="805"/>
      <c r="S55" s="806" t="s">
        <v>236</v>
      </c>
    </row>
    <row r="56" spans="1:19" ht="15" customHeight="1">
      <c r="A56" s="545">
        <v>51</v>
      </c>
      <c r="B56" s="793" t="s">
        <v>237</v>
      </c>
      <c r="C56" s="794" t="s">
        <v>353</v>
      </c>
      <c r="D56" s="795"/>
      <c r="E56" s="796"/>
      <c r="F56" s="796"/>
      <c r="G56" s="794"/>
      <c r="H56" s="799"/>
      <c r="I56" s="798"/>
      <c r="J56" s="799" t="s">
        <v>312</v>
      </c>
      <c r="K56" s="800" t="s">
        <v>536</v>
      </c>
      <c r="L56" s="799" t="s">
        <v>494</v>
      </c>
      <c r="M56" s="818" t="s">
        <v>358</v>
      </c>
      <c r="N56" s="814" t="str">
        <f>コントロール!B37</f>
        <v>その他</v>
      </c>
      <c r="O56" s="812"/>
      <c r="P56" s="804"/>
      <c r="Q56" s="804"/>
      <c r="R56" s="805"/>
      <c r="S56" s="806"/>
    </row>
    <row r="57" spans="1:19" ht="15" customHeight="1">
      <c r="A57" s="545">
        <v>52</v>
      </c>
      <c r="B57" s="793" t="s">
        <v>238</v>
      </c>
      <c r="C57" s="815" t="s">
        <v>356</v>
      </c>
      <c r="D57" s="807" t="s">
        <v>475</v>
      </c>
      <c r="E57" s="808"/>
      <c r="F57" s="808"/>
      <c r="G57" s="809"/>
      <c r="H57" s="799" t="s">
        <v>389</v>
      </c>
      <c r="I57" s="798"/>
      <c r="J57" s="799" t="s">
        <v>312</v>
      </c>
      <c r="K57" s="800" t="s">
        <v>536</v>
      </c>
      <c r="L57" s="799" t="s">
        <v>494</v>
      </c>
      <c r="M57" s="818" t="s">
        <v>572</v>
      </c>
      <c r="N57" s="814" t="str">
        <f>コントロール!J56</f>
        <v>計上金額</v>
      </c>
      <c r="O57" s="812" t="s">
        <v>515</v>
      </c>
      <c r="P57" s="804"/>
      <c r="Q57" s="804"/>
      <c r="R57" s="805"/>
      <c r="S57" s="806"/>
    </row>
    <row r="58" spans="1:19" ht="15" customHeight="1">
      <c r="A58" s="545">
        <v>53</v>
      </c>
      <c r="B58" s="793" t="s">
        <v>239</v>
      </c>
      <c r="C58" s="794" t="s">
        <v>361</v>
      </c>
      <c r="D58" s="828" t="s">
        <v>539</v>
      </c>
      <c r="E58" s="829"/>
      <c r="F58" s="829"/>
      <c r="G58" s="830"/>
      <c r="H58" s="797"/>
      <c r="I58" s="798" t="s">
        <v>312</v>
      </c>
      <c r="J58" s="799"/>
      <c r="K58" s="800" t="s">
        <v>536</v>
      </c>
      <c r="L58" s="799" t="s">
        <v>494</v>
      </c>
      <c r="M58" s="818" t="s">
        <v>596</v>
      </c>
      <c r="N58" s="831" t="e">
        <f>コントロール!B38</f>
        <v>#VALUE!</v>
      </c>
      <c r="O58" s="829" t="s">
        <v>367</v>
      </c>
      <c r="P58" s="804"/>
      <c r="Q58" s="804"/>
      <c r="R58" s="805"/>
      <c r="S58" s="806" t="s">
        <v>130</v>
      </c>
    </row>
    <row r="59" spans="1:19" ht="15" customHeight="1">
      <c r="A59" s="545">
        <v>54</v>
      </c>
      <c r="B59" s="793" t="s">
        <v>240</v>
      </c>
      <c r="C59" s="794"/>
      <c r="D59" s="832"/>
      <c r="E59" s="833"/>
      <c r="F59" s="833"/>
      <c r="G59" s="834"/>
      <c r="H59" s="797"/>
      <c r="I59" s="798" t="s">
        <v>312</v>
      </c>
      <c r="J59" s="799"/>
      <c r="K59" s="800" t="s">
        <v>536</v>
      </c>
      <c r="L59" s="799" t="s">
        <v>494</v>
      </c>
      <c r="M59" s="818" t="s">
        <v>597</v>
      </c>
      <c r="N59" s="814">
        <f>コントロール!B39</f>
        <v>1</v>
      </c>
      <c r="O59" s="829" t="s">
        <v>366</v>
      </c>
      <c r="P59" s="804"/>
      <c r="Q59" s="804"/>
      <c r="R59" s="805"/>
      <c r="S59" s="806"/>
    </row>
    <row r="60" spans="1:19" ht="15" customHeight="1">
      <c r="A60" s="545">
        <v>55</v>
      </c>
      <c r="B60" s="793" t="s">
        <v>241</v>
      </c>
      <c r="C60" s="794"/>
      <c r="D60" s="832"/>
      <c r="E60" s="833"/>
      <c r="F60" s="833"/>
      <c r="G60" s="834"/>
      <c r="H60" s="797"/>
      <c r="I60" s="798" t="s">
        <v>312</v>
      </c>
      <c r="J60" s="799"/>
      <c r="K60" s="800" t="s">
        <v>536</v>
      </c>
      <c r="L60" s="799" t="s">
        <v>494</v>
      </c>
      <c r="M60" s="818" t="s">
        <v>598</v>
      </c>
      <c r="N60" s="831" t="e">
        <f>コントロール!B40</f>
        <v>#VALUE!</v>
      </c>
      <c r="O60" s="829" t="s">
        <v>368</v>
      </c>
      <c r="P60" s="804"/>
      <c r="Q60" s="804"/>
      <c r="R60" s="805"/>
      <c r="S60" s="806"/>
    </row>
    <row r="61" spans="1:19" ht="15" customHeight="1">
      <c r="A61" s="545">
        <v>56</v>
      </c>
      <c r="B61" s="824" t="s">
        <v>242</v>
      </c>
      <c r="C61" s="794" t="s">
        <v>371</v>
      </c>
      <c r="D61" s="795"/>
      <c r="E61" s="796"/>
      <c r="F61" s="796"/>
      <c r="G61" s="794"/>
      <c r="H61" s="799"/>
      <c r="I61" s="798"/>
      <c r="J61" s="799" t="s">
        <v>312</v>
      </c>
      <c r="K61" s="800" t="s">
        <v>535</v>
      </c>
      <c r="L61" s="799" t="s">
        <v>493</v>
      </c>
      <c r="M61" s="801" t="s">
        <v>501</v>
      </c>
      <c r="N61" s="814" t="s">
        <v>493</v>
      </c>
      <c r="O61" s="808" t="s">
        <v>540</v>
      </c>
      <c r="P61" s="804"/>
      <c r="Q61" s="804"/>
      <c r="R61" s="805"/>
      <c r="S61" s="806"/>
    </row>
    <row r="62" spans="1:19" ht="15" customHeight="1">
      <c r="A62" s="545">
        <v>57</v>
      </c>
      <c r="B62" s="825"/>
      <c r="C62" s="794" t="s">
        <v>370</v>
      </c>
      <c r="D62" s="795"/>
      <c r="E62" s="796"/>
      <c r="F62" s="796"/>
      <c r="G62" s="794"/>
      <c r="H62" s="797"/>
      <c r="I62" s="798"/>
      <c r="J62" s="799" t="s">
        <v>312</v>
      </c>
      <c r="K62" s="800" t="s">
        <v>535</v>
      </c>
      <c r="L62" s="799" t="s">
        <v>493</v>
      </c>
      <c r="M62" s="801" t="s">
        <v>501</v>
      </c>
      <c r="N62" s="814" t="s">
        <v>493</v>
      </c>
      <c r="O62" s="808" t="s">
        <v>540</v>
      </c>
      <c r="P62" s="804"/>
      <c r="Q62" s="804"/>
      <c r="R62" s="805"/>
      <c r="S62" s="806"/>
    </row>
    <row r="63" spans="1:19" ht="15" customHeight="1">
      <c r="A63" s="545">
        <v>58</v>
      </c>
      <c r="B63" s="793" t="s">
        <v>243</v>
      </c>
      <c r="C63" s="794"/>
      <c r="D63" s="795"/>
      <c r="E63" s="796"/>
      <c r="F63" s="796"/>
      <c r="G63" s="794"/>
      <c r="H63" s="797"/>
      <c r="I63" s="798"/>
      <c r="J63" s="799"/>
      <c r="K63" s="800" t="s">
        <v>493</v>
      </c>
      <c r="L63" s="799" t="s">
        <v>493</v>
      </c>
      <c r="M63" s="818" t="s">
        <v>493</v>
      </c>
      <c r="N63" s="814" t="s">
        <v>493</v>
      </c>
      <c r="O63" s="819" t="s">
        <v>432</v>
      </c>
      <c r="P63" s="804"/>
      <c r="Q63" s="804"/>
      <c r="R63" s="805"/>
      <c r="S63" s="806"/>
    </row>
    <row r="64" spans="1:19" ht="15" customHeight="1">
      <c r="A64" s="545">
        <v>59</v>
      </c>
      <c r="B64" s="793" t="s">
        <v>244</v>
      </c>
      <c r="C64" s="794"/>
      <c r="D64" s="795"/>
      <c r="E64" s="796"/>
      <c r="F64" s="796"/>
      <c r="G64" s="794"/>
      <c r="H64" s="797"/>
      <c r="I64" s="798"/>
      <c r="J64" s="799"/>
      <c r="K64" s="800" t="s">
        <v>493</v>
      </c>
      <c r="L64" s="799" t="s">
        <v>493</v>
      </c>
      <c r="M64" s="818" t="s">
        <v>493</v>
      </c>
      <c r="N64" s="814" t="s">
        <v>493</v>
      </c>
      <c r="O64" s="819" t="s">
        <v>432</v>
      </c>
      <c r="P64" s="804"/>
      <c r="Q64" s="804"/>
      <c r="R64" s="805"/>
      <c r="S64" s="806"/>
    </row>
    <row r="65" spans="1:20" ht="15" customHeight="1">
      <c r="A65" s="545">
        <v>60</v>
      </c>
      <c r="B65" s="793" t="s">
        <v>245</v>
      </c>
      <c r="C65" s="794"/>
      <c r="D65" s="795"/>
      <c r="E65" s="796"/>
      <c r="F65" s="796"/>
      <c r="G65" s="794"/>
      <c r="H65" s="797"/>
      <c r="I65" s="798"/>
      <c r="J65" s="799"/>
      <c r="K65" s="800" t="s">
        <v>493</v>
      </c>
      <c r="L65" s="799" t="s">
        <v>493</v>
      </c>
      <c r="M65" s="818" t="s">
        <v>493</v>
      </c>
      <c r="N65" s="814" t="s">
        <v>493</v>
      </c>
      <c r="O65" s="819" t="s">
        <v>432</v>
      </c>
      <c r="P65" s="804"/>
      <c r="Q65" s="804"/>
      <c r="R65" s="805"/>
      <c r="S65" s="806"/>
    </row>
    <row r="66" spans="1:20" ht="15" customHeight="1">
      <c r="A66" s="545">
        <v>61</v>
      </c>
      <c r="B66" s="793" t="s">
        <v>246</v>
      </c>
      <c r="C66" s="794"/>
      <c r="D66" s="795"/>
      <c r="E66" s="796"/>
      <c r="F66" s="796"/>
      <c r="G66" s="794"/>
      <c r="H66" s="797"/>
      <c r="I66" s="798"/>
      <c r="J66" s="799"/>
      <c r="K66" s="800" t="s">
        <v>493</v>
      </c>
      <c r="L66" s="799" t="s">
        <v>493</v>
      </c>
      <c r="M66" s="818" t="s">
        <v>493</v>
      </c>
      <c r="N66" s="814" t="s">
        <v>493</v>
      </c>
      <c r="O66" s="819" t="s">
        <v>432</v>
      </c>
      <c r="P66" s="804"/>
      <c r="Q66" s="804"/>
      <c r="R66" s="805"/>
      <c r="S66" s="806"/>
    </row>
    <row r="67" spans="1:20" ht="15" customHeight="1">
      <c r="A67" s="545">
        <v>62</v>
      </c>
      <c r="B67" s="793" t="s">
        <v>247</v>
      </c>
      <c r="C67" s="794"/>
      <c r="D67" s="795"/>
      <c r="E67" s="796"/>
      <c r="F67" s="796"/>
      <c r="G67" s="794"/>
      <c r="H67" s="797"/>
      <c r="I67" s="798"/>
      <c r="J67" s="799"/>
      <c r="K67" s="800" t="s">
        <v>493</v>
      </c>
      <c r="L67" s="799" t="s">
        <v>493</v>
      </c>
      <c r="M67" s="818" t="s">
        <v>493</v>
      </c>
      <c r="N67" s="814" t="s">
        <v>493</v>
      </c>
      <c r="O67" s="819" t="s">
        <v>432</v>
      </c>
      <c r="P67" s="804"/>
      <c r="Q67" s="804"/>
      <c r="R67" s="805"/>
      <c r="S67" s="806"/>
    </row>
    <row r="68" spans="1:20" ht="15" customHeight="1">
      <c r="A68" s="545">
        <v>63</v>
      </c>
      <c r="B68" s="793" t="s">
        <v>249</v>
      </c>
      <c r="C68" s="794"/>
      <c r="D68" s="795" t="s">
        <v>384</v>
      </c>
      <c r="E68" s="796"/>
      <c r="F68" s="796"/>
      <c r="G68" s="794"/>
      <c r="H68" s="797"/>
      <c r="I68" s="798" t="s">
        <v>470</v>
      </c>
      <c r="J68" s="799" t="s">
        <v>538</v>
      </c>
      <c r="K68" s="800" t="s">
        <v>312</v>
      </c>
      <c r="L68" s="799" t="s">
        <v>545</v>
      </c>
      <c r="M68" s="801" t="s">
        <v>543</v>
      </c>
      <c r="N68" s="802" t="s">
        <v>544</v>
      </c>
      <c r="O68" s="803" t="s">
        <v>381</v>
      </c>
      <c r="P68" s="804"/>
      <c r="Q68" s="804"/>
      <c r="R68" s="805"/>
      <c r="S68" s="806"/>
    </row>
    <row r="69" spans="1:20" ht="15" customHeight="1">
      <c r="A69" s="545">
        <v>64</v>
      </c>
      <c r="B69" s="824" t="s">
        <v>250</v>
      </c>
      <c r="C69" s="794" t="s">
        <v>251</v>
      </c>
      <c r="D69" s="795"/>
      <c r="E69" s="796"/>
      <c r="F69" s="796"/>
      <c r="G69" s="794"/>
      <c r="H69" s="797"/>
      <c r="I69" s="798"/>
      <c r="J69" s="799" t="s">
        <v>312</v>
      </c>
      <c r="K69" s="800" t="s">
        <v>312</v>
      </c>
      <c r="L69" s="799" t="s">
        <v>494</v>
      </c>
      <c r="M69" s="818" t="s">
        <v>600</v>
      </c>
      <c r="N69" s="814" t="str">
        <f>IF(コントロール!B41=TRUE,"○","--")</f>
        <v>--</v>
      </c>
      <c r="O69" s="812"/>
      <c r="P69" s="804"/>
      <c r="Q69" s="804"/>
      <c r="R69" s="805"/>
      <c r="S69" s="806" t="s">
        <v>250</v>
      </c>
    </row>
    <row r="70" spans="1:20" ht="15" customHeight="1">
      <c r="A70" s="545">
        <v>65</v>
      </c>
      <c r="B70" s="826"/>
      <c r="C70" s="794" t="s">
        <v>252</v>
      </c>
      <c r="D70" s="795"/>
      <c r="E70" s="796"/>
      <c r="F70" s="796"/>
      <c r="G70" s="794"/>
      <c r="H70" s="797"/>
      <c r="I70" s="798"/>
      <c r="J70" s="799" t="s">
        <v>312</v>
      </c>
      <c r="K70" s="800" t="s">
        <v>312</v>
      </c>
      <c r="L70" s="799" t="s">
        <v>494</v>
      </c>
      <c r="M70" s="818" t="s">
        <v>601</v>
      </c>
      <c r="N70" s="814" t="str">
        <f>IF(コントロール!B42=TRUE,"○","--")</f>
        <v>--</v>
      </c>
      <c r="O70" s="812"/>
      <c r="P70" s="804"/>
      <c r="Q70" s="804"/>
      <c r="R70" s="805"/>
      <c r="S70" s="806"/>
    </row>
    <row r="71" spans="1:20" ht="15" customHeight="1">
      <c r="A71" s="545">
        <v>66</v>
      </c>
      <c r="B71" s="825"/>
      <c r="C71" s="794" t="s">
        <v>253</v>
      </c>
      <c r="D71" s="795"/>
      <c r="E71" s="796"/>
      <c r="F71" s="796"/>
      <c r="G71" s="794"/>
      <c r="H71" s="797"/>
      <c r="I71" s="798"/>
      <c r="J71" s="799" t="s">
        <v>312</v>
      </c>
      <c r="K71" s="800" t="s">
        <v>312</v>
      </c>
      <c r="L71" s="799" t="s">
        <v>312</v>
      </c>
      <c r="M71" s="818" t="s">
        <v>602</v>
      </c>
      <c r="N71" s="814" t="str">
        <f>IF(コントロール!B43=TRUE,"○","--")</f>
        <v>--</v>
      </c>
      <c r="O71" s="812"/>
      <c r="P71" s="804"/>
      <c r="Q71" s="804"/>
      <c r="R71" s="805"/>
      <c r="S71" s="806"/>
    </row>
    <row r="72" spans="1:20" ht="15" customHeight="1">
      <c r="A72" s="545">
        <v>67</v>
      </c>
      <c r="B72" s="793" t="s">
        <v>254</v>
      </c>
      <c r="C72" s="794"/>
      <c r="D72" s="795"/>
      <c r="E72" s="796"/>
      <c r="F72" s="796"/>
      <c r="G72" s="794"/>
      <c r="H72" s="797"/>
      <c r="I72" s="798"/>
      <c r="J72" s="799" t="s">
        <v>312</v>
      </c>
      <c r="K72" s="800" t="s">
        <v>312</v>
      </c>
      <c r="L72" s="799" t="s">
        <v>312</v>
      </c>
      <c r="M72" s="818" t="s">
        <v>603</v>
      </c>
      <c r="N72" s="814" t="str">
        <f>IF(コントロール!B44=TRUE,"○","--")</f>
        <v>--</v>
      </c>
      <c r="O72" s="812"/>
      <c r="P72" s="804"/>
      <c r="Q72" s="804"/>
      <c r="R72" s="805"/>
      <c r="S72" s="806" t="s">
        <v>248</v>
      </c>
    </row>
    <row r="73" spans="1:20" ht="15" customHeight="1">
      <c r="A73" s="545">
        <v>68</v>
      </c>
      <c r="B73" s="793" t="s">
        <v>255</v>
      </c>
      <c r="C73" s="794"/>
      <c r="D73" s="795"/>
      <c r="E73" s="796"/>
      <c r="F73" s="796"/>
      <c r="G73" s="794"/>
      <c r="H73" s="797"/>
      <c r="I73" s="798"/>
      <c r="J73" s="799" t="s">
        <v>312</v>
      </c>
      <c r="K73" s="800" t="s">
        <v>312</v>
      </c>
      <c r="L73" s="799" t="s">
        <v>312</v>
      </c>
      <c r="M73" s="818" t="s">
        <v>604</v>
      </c>
      <c r="N73" s="814" t="str">
        <f>IF(コントロール!B45=TRUE,"○","--")</f>
        <v>--</v>
      </c>
      <c r="O73" s="812"/>
      <c r="P73" s="804"/>
      <c r="Q73" s="804"/>
      <c r="R73" s="805"/>
      <c r="S73" s="806" t="s">
        <v>248</v>
      </c>
    </row>
    <row r="74" spans="1:20" ht="15" customHeight="1">
      <c r="A74" s="545">
        <v>69</v>
      </c>
      <c r="B74" s="793" t="s">
        <v>702</v>
      </c>
      <c r="C74" s="794"/>
      <c r="D74" s="795"/>
      <c r="E74" s="796"/>
      <c r="F74" s="796"/>
      <c r="G74" s="794"/>
      <c r="H74" s="797"/>
      <c r="I74" s="798"/>
      <c r="J74" s="799" t="s">
        <v>312</v>
      </c>
      <c r="K74" s="800" t="s">
        <v>312</v>
      </c>
      <c r="L74" s="799" t="s">
        <v>312</v>
      </c>
      <c r="M74" s="818" t="s">
        <v>605</v>
      </c>
      <c r="N74" s="814" t="str">
        <f>IF(コントロール!B46=TRUE,"○","--")</f>
        <v>--</v>
      </c>
      <c r="O74" s="812"/>
      <c r="P74" s="804"/>
      <c r="Q74" s="804"/>
      <c r="R74" s="805"/>
      <c r="S74" s="806" t="s">
        <v>248</v>
      </c>
      <c r="T74" s="508" t="s">
        <v>1334</v>
      </c>
    </row>
    <row r="75" spans="1:20" ht="15" customHeight="1">
      <c r="A75" s="545">
        <v>70</v>
      </c>
      <c r="B75" s="793" t="s">
        <v>704</v>
      </c>
      <c r="C75" s="794"/>
      <c r="D75" s="807" t="s">
        <v>701</v>
      </c>
      <c r="E75" s="808"/>
      <c r="F75" s="808"/>
      <c r="G75" s="809"/>
      <c r="H75" s="799" t="s">
        <v>390</v>
      </c>
      <c r="I75" s="798"/>
      <c r="J75" s="799" t="s">
        <v>312</v>
      </c>
      <c r="K75" s="800" t="s">
        <v>312</v>
      </c>
      <c r="L75" s="799" t="s">
        <v>312</v>
      </c>
      <c r="M75" s="818" t="s">
        <v>606</v>
      </c>
      <c r="N75" s="814" t="str">
        <f>IF(コントロール!B47=TRUE,"○","--")</f>
        <v>--</v>
      </c>
      <c r="O75" s="812"/>
      <c r="P75" s="804"/>
      <c r="Q75" s="804"/>
      <c r="R75" s="805"/>
      <c r="S75" s="806" t="s">
        <v>248</v>
      </c>
      <c r="T75" s="508" t="s">
        <v>1334</v>
      </c>
    </row>
    <row r="76" spans="1:20" ht="15" customHeight="1">
      <c r="A76" s="545">
        <v>71</v>
      </c>
      <c r="B76" s="793" t="s">
        <v>256</v>
      </c>
      <c r="C76" s="794"/>
      <c r="D76" s="807" t="s">
        <v>541</v>
      </c>
      <c r="E76" s="808"/>
      <c r="F76" s="808"/>
      <c r="G76" s="809"/>
      <c r="H76" s="799" t="s">
        <v>542</v>
      </c>
      <c r="I76" s="798"/>
      <c r="J76" s="799" t="s">
        <v>312</v>
      </c>
      <c r="K76" s="800" t="s">
        <v>312</v>
      </c>
      <c r="L76" s="799" t="s">
        <v>312</v>
      </c>
      <c r="M76" s="818" t="s">
        <v>607</v>
      </c>
      <c r="N76" s="814" t="str">
        <f>IF(コントロール!B48=TRUE,"○","--")</f>
        <v>--</v>
      </c>
      <c r="O76" s="812"/>
      <c r="P76" s="804"/>
      <c r="Q76" s="804"/>
      <c r="R76" s="805"/>
      <c r="S76" s="806" t="s">
        <v>248</v>
      </c>
      <c r="T76" s="508" t="s">
        <v>1334</v>
      </c>
    </row>
    <row r="77" spans="1:20" ht="15" customHeight="1">
      <c r="A77" s="545">
        <v>72</v>
      </c>
      <c r="B77" s="793" t="s">
        <v>257</v>
      </c>
      <c r="C77" s="794"/>
      <c r="D77" s="795"/>
      <c r="E77" s="796"/>
      <c r="F77" s="796"/>
      <c r="G77" s="794"/>
      <c r="H77" s="797"/>
      <c r="I77" s="798"/>
      <c r="J77" s="799" t="s">
        <v>312</v>
      </c>
      <c r="K77" s="800" t="s">
        <v>312</v>
      </c>
      <c r="L77" s="799" t="s">
        <v>312</v>
      </c>
      <c r="M77" s="818" t="s">
        <v>608</v>
      </c>
      <c r="N77" s="814" t="str">
        <f>IF(コントロール!B49=TRUE,"○","--")</f>
        <v>--</v>
      </c>
      <c r="O77" s="803"/>
      <c r="P77" s="804"/>
      <c r="Q77" s="804"/>
      <c r="R77" s="805"/>
      <c r="S77" s="806"/>
    </row>
    <row r="78" spans="1:20" ht="15" customHeight="1">
      <c r="A78" s="545">
        <v>73</v>
      </c>
      <c r="B78" s="793" t="s">
        <v>258</v>
      </c>
      <c r="C78" s="794"/>
      <c r="D78" s="795" t="s">
        <v>376</v>
      </c>
      <c r="E78" s="796"/>
      <c r="F78" s="796"/>
      <c r="G78" s="794"/>
      <c r="H78" s="797"/>
      <c r="I78" s="798"/>
      <c r="J78" s="799" t="s">
        <v>312</v>
      </c>
      <c r="K78" s="800" t="s">
        <v>312</v>
      </c>
      <c r="L78" s="799" t="s">
        <v>312</v>
      </c>
      <c r="M78" s="818" t="s">
        <v>609</v>
      </c>
      <c r="N78" s="814" t="str">
        <f>IF(コントロール!B50=TRUE,"○","--")</f>
        <v>--</v>
      </c>
      <c r="O78" s="812"/>
      <c r="P78" s="804"/>
      <c r="Q78" s="804"/>
      <c r="R78" s="805"/>
      <c r="S78" s="806" t="s">
        <v>248</v>
      </c>
    </row>
    <row r="79" spans="1:20" ht="15" customHeight="1">
      <c r="A79" s="545">
        <v>74</v>
      </c>
      <c r="B79" s="793" t="s">
        <v>259</v>
      </c>
      <c r="C79" s="794"/>
      <c r="D79" s="795"/>
      <c r="E79" s="796"/>
      <c r="F79" s="796"/>
      <c r="G79" s="794"/>
      <c r="H79" s="797"/>
      <c r="I79" s="798"/>
      <c r="J79" s="799"/>
      <c r="K79" s="800" t="s">
        <v>493</v>
      </c>
      <c r="L79" s="799" t="s">
        <v>312</v>
      </c>
      <c r="M79" s="818" t="s">
        <v>493</v>
      </c>
      <c r="N79" s="814" t="s">
        <v>493</v>
      </c>
      <c r="O79" s="819" t="s">
        <v>432</v>
      </c>
      <c r="P79" s="804"/>
      <c r="Q79" s="804"/>
      <c r="R79" s="805"/>
      <c r="S79" s="806"/>
    </row>
    <row r="80" spans="1:20" ht="15" customHeight="1">
      <c r="A80" s="545">
        <v>75</v>
      </c>
      <c r="B80" s="797" t="s">
        <v>260</v>
      </c>
      <c r="C80" s="794"/>
      <c r="D80" s="795" t="s">
        <v>377</v>
      </c>
      <c r="E80" s="796"/>
      <c r="F80" s="796"/>
      <c r="G80" s="794"/>
      <c r="H80" s="797"/>
      <c r="I80" s="798" t="s">
        <v>312</v>
      </c>
      <c r="J80" s="799"/>
      <c r="K80" s="800" t="s">
        <v>312</v>
      </c>
      <c r="L80" s="799" t="s">
        <v>312</v>
      </c>
      <c r="M80" s="818" t="s">
        <v>378</v>
      </c>
      <c r="N80" s="814" t="str">
        <f>海投申込書!I59</f>
        <v/>
      </c>
      <c r="O80" s="812"/>
      <c r="P80" s="804"/>
      <c r="Q80" s="804"/>
      <c r="R80" s="805"/>
      <c r="S80" s="806"/>
    </row>
    <row r="81" spans="1:19" ht="15" customHeight="1">
      <c r="A81" s="545">
        <v>76</v>
      </c>
      <c r="B81" s="793" t="s">
        <v>261</v>
      </c>
      <c r="C81" s="794"/>
      <c r="D81" s="795"/>
      <c r="E81" s="796"/>
      <c r="F81" s="796"/>
      <c r="G81" s="794"/>
      <c r="H81" s="797"/>
      <c r="I81" s="798"/>
      <c r="J81" s="799"/>
      <c r="K81" s="800" t="s">
        <v>493</v>
      </c>
      <c r="L81" s="799" t="s">
        <v>312</v>
      </c>
      <c r="M81" s="818" t="s">
        <v>493</v>
      </c>
      <c r="N81" s="814" t="s">
        <v>493</v>
      </c>
      <c r="O81" s="819" t="s">
        <v>432</v>
      </c>
      <c r="P81" s="804"/>
      <c r="Q81" s="804"/>
      <c r="R81" s="805"/>
      <c r="S81" s="806"/>
    </row>
    <row r="82" spans="1:19" ht="15" customHeight="1">
      <c r="A82" s="545">
        <v>77</v>
      </c>
      <c r="B82" s="793" t="s">
        <v>262</v>
      </c>
      <c r="C82" s="794"/>
      <c r="D82" s="795"/>
      <c r="E82" s="796"/>
      <c r="F82" s="796"/>
      <c r="G82" s="794"/>
      <c r="H82" s="797"/>
      <c r="I82" s="798"/>
      <c r="J82" s="799"/>
      <c r="K82" s="800" t="s">
        <v>493</v>
      </c>
      <c r="L82" s="799" t="s">
        <v>312</v>
      </c>
      <c r="M82" s="818" t="s">
        <v>493</v>
      </c>
      <c r="N82" s="814" t="s">
        <v>493</v>
      </c>
      <c r="O82" s="819" t="s">
        <v>432</v>
      </c>
      <c r="P82" s="804"/>
      <c r="Q82" s="804"/>
      <c r="R82" s="805"/>
      <c r="S82" s="806"/>
    </row>
    <row r="83" spans="1:19" ht="15" customHeight="1">
      <c r="A83" s="545">
        <v>78</v>
      </c>
      <c r="B83" s="793" t="s">
        <v>263</v>
      </c>
      <c r="C83" s="794" t="s">
        <v>322</v>
      </c>
      <c r="D83" s="835"/>
      <c r="E83" s="836"/>
      <c r="F83" s="836"/>
      <c r="G83" s="837"/>
      <c r="H83" s="838"/>
      <c r="I83" s="798"/>
      <c r="J83" s="799" t="s">
        <v>312</v>
      </c>
      <c r="K83" s="800" t="s">
        <v>312</v>
      </c>
      <c r="L83" s="799" t="s">
        <v>312</v>
      </c>
      <c r="M83" s="801" t="s">
        <v>543</v>
      </c>
      <c r="N83" s="802" t="s">
        <v>544</v>
      </c>
      <c r="O83" s="803" t="s">
        <v>381</v>
      </c>
      <c r="P83" s="804"/>
      <c r="Q83" s="804"/>
      <c r="R83" s="805"/>
      <c r="S83" s="806"/>
    </row>
    <row r="84" spans="1:19" ht="15" customHeight="1">
      <c r="A84" s="545">
        <v>79</v>
      </c>
      <c r="B84" s="793" t="s">
        <v>264</v>
      </c>
      <c r="C84" s="794"/>
      <c r="D84" s="839"/>
      <c r="E84" s="840"/>
      <c r="F84" s="840"/>
      <c r="G84" s="841"/>
      <c r="H84" s="838"/>
      <c r="I84" s="798"/>
      <c r="J84" s="799"/>
      <c r="K84" s="800" t="s">
        <v>493</v>
      </c>
      <c r="L84" s="799" t="s">
        <v>312</v>
      </c>
      <c r="M84" s="818" t="s">
        <v>493</v>
      </c>
      <c r="N84" s="814" t="s">
        <v>493</v>
      </c>
      <c r="O84" s="819" t="s">
        <v>433</v>
      </c>
      <c r="P84" s="804"/>
      <c r="Q84" s="804"/>
      <c r="R84" s="805"/>
      <c r="S84" s="806"/>
    </row>
    <row r="85" spans="1:19" ht="15" customHeight="1">
      <c r="A85" s="545">
        <v>80</v>
      </c>
      <c r="B85" s="793" t="s">
        <v>265</v>
      </c>
      <c r="C85" s="794" t="s">
        <v>321</v>
      </c>
      <c r="D85" s="842"/>
      <c r="E85" s="843"/>
      <c r="F85" s="843"/>
      <c r="G85" s="844"/>
      <c r="H85" s="838"/>
      <c r="I85" s="798"/>
      <c r="J85" s="799"/>
      <c r="K85" s="800" t="s">
        <v>493</v>
      </c>
      <c r="L85" s="799" t="s">
        <v>312</v>
      </c>
      <c r="M85" s="818" t="s">
        <v>493</v>
      </c>
      <c r="N85" s="814" t="s">
        <v>493</v>
      </c>
      <c r="O85" s="819" t="s">
        <v>433</v>
      </c>
      <c r="P85" s="804"/>
      <c r="Q85" s="804"/>
      <c r="R85" s="805"/>
      <c r="S85" s="806"/>
    </row>
    <row r="86" spans="1:19" ht="15" customHeight="1">
      <c r="A86" s="545">
        <v>81</v>
      </c>
      <c r="B86" s="793" t="s">
        <v>266</v>
      </c>
      <c r="C86" s="794" t="s">
        <v>267</v>
      </c>
      <c r="D86" s="795"/>
      <c r="E86" s="796"/>
      <c r="F86" s="796"/>
      <c r="G86" s="794"/>
      <c r="H86" s="797"/>
      <c r="I86" s="798"/>
      <c r="J86" s="799" t="s">
        <v>312</v>
      </c>
      <c r="K86" s="800" t="s">
        <v>312</v>
      </c>
      <c r="L86" s="799" t="s">
        <v>312</v>
      </c>
      <c r="M86" s="818" t="s">
        <v>385</v>
      </c>
      <c r="N86" s="814" t="str">
        <f>IF(コントロール!D19=TRUE,"--","○")</f>
        <v>○</v>
      </c>
      <c r="O86" s="812"/>
      <c r="P86" s="804"/>
      <c r="Q86" s="804"/>
      <c r="R86" s="805"/>
      <c r="S86" s="806"/>
    </row>
    <row r="87" spans="1:19" ht="15" customHeight="1">
      <c r="A87" s="545">
        <v>82</v>
      </c>
      <c r="B87" s="793" t="s">
        <v>268</v>
      </c>
      <c r="C87" s="794"/>
      <c r="D87" s="795" t="s">
        <v>269</v>
      </c>
      <c r="E87" s="796"/>
      <c r="F87" s="796"/>
      <c r="G87" s="794"/>
      <c r="H87" s="797"/>
      <c r="I87" s="798"/>
      <c r="J87" s="799" t="s">
        <v>312</v>
      </c>
      <c r="K87" s="800" t="s">
        <v>312</v>
      </c>
      <c r="L87" s="799" t="s">
        <v>312</v>
      </c>
      <c r="M87" s="818" t="s">
        <v>645</v>
      </c>
      <c r="N87" s="845" t="str">
        <f>IF(N86="○",海投申込書!L68,"--")</f>
        <v/>
      </c>
      <c r="O87" s="812"/>
      <c r="P87" s="804"/>
      <c r="Q87" s="804"/>
      <c r="R87" s="805"/>
      <c r="S87" s="806"/>
    </row>
    <row r="88" spans="1:19" ht="15" customHeight="1">
      <c r="A88" s="545">
        <v>83</v>
      </c>
      <c r="B88" s="793" t="s">
        <v>270</v>
      </c>
      <c r="C88" s="794"/>
      <c r="D88" s="795" t="s">
        <v>393</v>
      </c>
      <c r="E88" s="796"/>
      <c r="F88" s="796"/>
      <c r="G88" s="794"/>
      <c r="H88" s="797"/>
      <c r="I88" s="798"/>
      <c r="J88" s="799" t="s">
        <v>312</v>
      </c>
      <c r="K88" s="800" t="s">
        <v>312</v>
      </c>
      <c r="L88" s="799" t="s">
        <v>312</v>
      </c>
      <c r="M88" s="818" t="s">
        <v>722</v>
      </c>
      <c r="N88" s="846" t="e">
        <f>IF(コントロール!D19=TRUE,"--",IF(コントロール!B52=TRUE,海投申込書!T67,ROUNDDOWN((海投申込書!N67*海投申込書!R69)/海投申込書!I59,4)))</f>
        <v>#VALUE!</v>
      </c>
      <c r="O88" s="812"/>
      <c r="P88" s="804"/>
      <c r="Q88" s="804"/>
      <c r="R88" s="805"/>
      <c r="S88" s="806"/>
    </row>
    <row r="89" spans="1:19" ht="15" customHeight="1">
      <c r="A89" s="545">
        <v>84</v>
      </c>
      <c r="B89" s="793" t="s">
        <v>271</v>
      </c>
      <c r="C89" s="794"/>
      <c r="D89" s="795" t="s">
        <v>401</v>
      </c>
      <c r="E89" s="796"/>
      <c r="F89" s="796"/>
      <c r="G89" s="794"/>
      <c r="H89" s="797"/>
      <c r="I89" s="798"/>
      <c r="J89" s="799" t="s">
        <v>312</v>
      </c>
      <c r="K89" s="800" t="s">
        <v>312</v>
      </c>
      <c r="L89" s="799" t="s">
        <v>312</v>
      </c>
      <c r="M89" s="818" t="s">
        <v>646</v>
      </c>
      <c r="N89" s="814" t="str">
        <f>+N53</f>
        <v>USD</v>
      </c>
      <c r="O89" s="812" t="s">
        <v>499</v>
      </c>
      <c r="P89" s="804"/>
      <c r="Q89" s="804"/>
      <c r="R89" s="805"/>
      <c r="S89" s="806"/>
    </row>
    <row r="90" spans="1:19" ht="15" customHeight="1">
      <c r="A90" s="545">
        <v>85</v>
      </c>
      <c r="B90" s="793" t="s">
        <v>272</v>
      </c>
      <c r="C90" s="794"/>
      <c r="D90" s="795" t="s">
        <v>402</v>
      </c>
      <c r="E90" s="796"/>
      <c r="F90" s="796"/>
      <c r="G90" s="794"/>
      <c r="H90" s="797"/>
      <c r="I90" s="798"/>
      <c r="J90" s="799" t="s">
        <v>312</v>
      </c>
      <c r="K90" s="800" t="s">
        <v>312</v>
      </c>
      <c r="L90" s="799" t="s">
        <v>312</v>
      </c>
      <c r="M90" s="818" t="s">
        <v>647</v>
      </c>
      <c r="N90" s="814" t="str">
        <f>N55</f>
        <v/>
      </c>
      <c r="O90" s="812" t="s">
        <v>498</v>
      </c>
      <c r="P90" s="804"/>
      <c r="Q90" s="804"/>
      <c r="R90" s="805"/>
      <c r="S90" s="806" t="s">
        <v>273</v>
      </c>
    </row>
    <row r="91" spans="1:19" ht="15" customHeight="1">
      <c r="A91" s="545">
        <v>86</v>
      </c>
      <c r="B91" s="793" t="s">
        <v>274</v>
      </c>
      <c r="C91" s="794" t="s">
        <v>397</v>
      </c>
      <c r="D91" s="795"/>
      <c r="E91" s="796"/>
      <c r="F91" s="796"/>
      <c r="G91" s="794"/>
      <c r="H91" s="797"/>
      <c r="I91" s="798"/>
      <c r="J91" s="799" t="s">
        <v>312</v>
      </c>
      <c r="K91" s="800" t="s">
        <v>312</v>
      </c>
      <c r="L91" s="799" t="s">
        <v>312</v>
      </c>
      <c r="M91" s="818" t="s">
        <v>398</v>
      </c>
      <c r="N91" s="847">
        <f>海投申込書!G66</f>
        <v>0</v>
      </c>
      <c r="O91" s="812"/>
      <c r="P91" s="804"/>
      <c r="Q91" s="804"/>
      <c r="R91" s="805"/>
      <c r="S91" s="806" t="s">
        <v>274</v>
      </c>
    </row>
    <row r="92" spans="1:19" ht="15" customHeight="1">
      <c r="A92" s="545">
        <v>87</v>
      </c>
      <c r="B92" s="793" t="s">
        <v>275</v>
      </c>
      <c r="C92" s="794"/>
      <c r="D92" s="795" t="s">
        <v>548</v>
      </c>
      <c r="E92" s="796"/>
      <c r="F92" s="796"/>
      <c r="G92" s="794"/>
      <c r="H92" s="797"/>
      <c r="I92" s="798"/>
      <c r="J92" s="799" t="s">
        <v>312</v>
      </c>
      <c r="K92" s="800" t="s">
        <v>312</v>
      </c>
      <c r="L92" s="799" t="s">
        <v>312</v>
      </c>
      <c r="M92" s="801" t="s">
        <v>543</v>
      </c>
      <c r="N92" s="802" t="s">
        <v>544</v>
      </c>
      <c r="O92" s="803" t="s">
        <v>381</v>
      </c>
      <c r="P92" s="804"/>
      <c r="Q92" s="804"/>
      <c r="R92" s="805"/>
      <c r="S92" s="806" t="s">
        <v>275</v>
      </c>
    </row>
    <row r="93" spans="1:19" ht="15" customHeight="1">
      <c r="A93" s="545">
        <v>88</v>
      </c>
      <c r="B93" s="824" t="s">
        <v>21</v>
      </c>
      <c r="C93" s="794" t="s">
        <v>635</v>
      </c>
      <c r="D93" s="795"/>
      <c r="E93" s="796"/>
      <c r="F93" s="796"/>
      <c r="G93" s="794"/>
      <c r="H93" s="797"/>
      <c r="I93" s="798" t="s">
        <v>312</v>
      </c>
      <c r="J93" s="799"/>
      <c r="K93" s="800" t="s">
        <v>312</v>
      </c>
      <c r="L93" s="799" t="s">
        <v>312</v>
      </c>
      <c r="M93" s="818" t="s">
        <v>599</v>
      </c>
      <c r="N93" s="848" t="e">
        <f>コントロール!B30</f>
        <v>#VALUE!</v>
      </c>
      <c r="O93" s="803" t="s">
        <v>399</v>
      </c>
      <c r="P93" s="804"/>
      <c r="Q93" s="804"/>
      <c r="R93" s="805"/>
      <c r="S93" s="806" t="s">
        <v>21</v>
      </c>
    </row>
    <row r="94" spans="1:19" ht="15" customHeight="1">
      <c r="A94" s="545">
        <v>89</v>
      </c>
      <c r="B94" s="826"/>
      <c r="C94" s="794" t="s">
        <v>411</v>
      </c>
      <c r="D94" s="795"/>
      <c r="E94" s="796"/>
      <c r="F94" s="796"/>
      <c r="G94" s="794"/>
      <c r="H94" s="797"/>
      <c r="I94" s="798" t="s">
        <v>312</v>
      </c>
      <c r="J94" s="799"/>
      <c r="K94" s="800" t="s">
        <v>312</v>
      </c>
      <c r="L94" s="799" t="s">
        <v>312</v>
      </c>
      <c r="M94" s="818" t="s">
        <v>610</v>
      </c>
      <c r="N94" s="848" t="e">
        <f>IF(コントロール!B54=FALSE,コントロール!B31,"要確認")</f>
        <v>#VALUE!</v>
      </c>
      <c r="O94" s="803" t="s">
        <v>412</v>
      </c>
      <c r="P94" s="804"/>
      <c r="Q94" s="804"/>
      <c r="R94" s="805"/>
      <c r="S94" s="806"/>
    </row>
    <row r="95" spans="1:19" ht="15" customHeight="1">
      <c r="A95" s="545">
        <v>90</v>
      </c>
      <c r="B95" s="825"/>
      <c r="C95" s="794" t="s">
        <v>276</v>
      </c>
      <c r="D95" s="795"/>
      <c r="E95" s="796"/>
      <c r="F95" s="796"/>
      <c r="G95" s="794"/>
      <c r="H95" s="797"/>
      <c r="I95" s="798" t="s">
        <v>312</v>
      </c>
      <c r="J95" s="799"/>
      <c r="K95" s="800" t="s">
        <v>312</v>
      </c>
      <c r="L95" s="799" t="s">
        <v>312</v>
      </c>
      <c r="M95" s="818" t="s">
        <v>400</v>
      </c>
      <c r="N95" s="814">
        <f>海投申込書!C65</f>
        <v>0</v>
      </c>
      <c r="O95" s="812"/>
      <c r="P95" s="804"/>
      <c r="Q95" s="804"/>
      <c r="R95" s="805"/>
      <c r="S95" s="806"/>
    </row>
    <row r="96" spans="1:19" ht="15" customHeight="1">
      <c r="A96" s="545">
        <v>91</v>
      </c>
      <c r="B96" s="793" t="s">
        <v>277</v>
      </c>
      <c r="C96" s="794"/>
      <c r="D96" s="795" t="s">
        <v>403</v>
      </c>
      <c r="E96" s="796"/>
      <c r="F96" s="796"/>
      <c r="G96" s="794"/>
      <c r="H96" s="797"/>
      <c r="I96" s="798"/>
      <c r="J96" s="799"/>
      <c r="K96" s="800" t="s">
        <v>493</v>
      </c>
      <c r="L96" s="799" t="s">
        <v>312</v>
      </c>
      <c r="M96" s="818" t="s">
        <v>493</v>
      </c>
      <c r="N96" s="814" t="s">
        <v>493</v>
      </c>
      <c r="O96" s="819" t="s">
        <v>432</v>
      </c>
      <c r="P96" s="804"/>
      <c r="Q96" s="804"/>
      <c r="R96" s="805"/>
      <c r="S96" s="806"/>
    </row>
    <row r="97" spans="1:19" ht="15" customHeight="1">
      <c r="A97" s="545">
        <v>92</v>
      </c>
      <c r="B97" s="793" t="s">
        <v>278</v>
      </c>
      <c r="C97" s="794"/>
      <c r="D97" s="795" t="s">
        <v>549</v>
      </c>
      <c r="E97" s="796"/>
      <c r="F97" s="796"/>
      <c r="G97" s="794"/>
      <c r="H97" s="797"/>
      <c r="I97" s="798"/>
      <c r="J97" s="799" t="s">
        <v>421</v>
      </c>
      <c r="K97" s="800" t="s">
        <v>546</v>
      </c>
      <c r="L97" s="799" t="s">
        <v>312</v>
      </c>
      <c r="M97" s="818" t="s">
        <v>611</v>
      </c>
      <c r="N97" s="802" t="str">
        <f>IF(コントロール!B55=TRUE,コントロール!B56,"--")</f>
        <v>--</v>
      </c>
      <c r="O97" s="803" t="s">
        <v>550</v>
      </c>
      <c r="P97" s="804"/>
      <c r="Q97" s="804"/>
      <c r="R97" s="805"/>
      <c r="S97" s="806"/>
    </row>
    <row r="98" spans="1:19" ht="15" customHeight="1">
      <c r="A98" s="545">
        <v>93</v>
      </c>
      <c r="B98" s="793" t="s">
        <v>279</v>
      </c>
      <c r="C98" s="794"/>
      <c r="D98" s="795" t="s">
        <v>406</v>
      </c>
      <c r="E98" s="796"/>
      <c r="F98" s="796"/>
      <c r="G98" s="794"/>
      <c r="H98" s="797"/>
      <c r="I98" s="798" t="s">
        <v>312</v>
      </c>
      <c r="J98" s="799"/>
      <c r="K98" s="800" t="s">
        <v>312</v>
      </c>
      <c r="L98" s="799" t="s">
        <v>312</v>
      </c>
      <c r="M98" s="801" t="s">
        <v>543</v>
      </c>
      <c r="N98" s="802" t="s">
        <v>544</v>
      </c>
      <c r="O98" s="803" t="s">
        <v>381</v>
      </c>
      <c r="P98" s="804"/>
      <c r="Q98" s="804"/>
      <c r="R98" s="805"/>
      <c r="S98" s="806"/>
    </row>
    <row r="99" spans="1:19" ht="15" customHeight="1">
      <c r="A99" s="545">
        <v>94</v>
      </c>
      <c r="B99" s="793" t="s">
        <v>280</v>
      </c>
      <c r="C99" s="794"/>
      <c r="D99" s="795" t="s">
        <v>407</v>
      </c>
      <c r="E99" s="796"/>
      <c r="F99" s="796"/>
      <c r="G99" s="794"/>
      <c r="H99" s="797"/>
      <c r="I99" s="798" t="s">
        <v>312</v>
      </c>
      <c r="J99" s="799"/>
      <c r="K99" s="800" t="s">
        <v>312</v>
      </c>
      <c r="L99" s="799" t="s">
        <v>312</v>
      </c>
      <c r="M99" s="818" t="s">
        <v>592</v>
      </c>
      <c r="N99" s="848" t="e">
        <f>IF(コントロール!B28=2,コントロール!B30,"要確認")</f>
        <v>#VALUE!</v>
      </c>
      <c r="O99" s="803" t="s">
        <v>408</v>
      </c>
      <c r="P99" s="804"/>
      <c r="Q99" s="804"/>
      <c r="R99" s="805"/>
      <c r="S99" s="806"/>
    </row>
    <row r="100" spans="1:19" ht="15" customHeight="1">
      <c r="A100" s="545">
        <v>95</v>
      </c>
      <c r="B100" s="797" t="s">
        <v>281</v>
      </c>
      <c r="C100" s="794" t="s">
        <v>409</v>
      </c>
      <c r="D100" s="795" t="s">
        <v>413</v>
      </c>
      <c r="E100" s="796"/>
      <c r="F100" s="796"/>
      <c r="G100" s="794"/>
      <c r="H100" s="797"/>
      <c r="I100" s="798"/>
      <c r="J100" s="799" t="s">
        <v>312</v>
      </c>
      <c r="K100" s="800" t="s">
        <v>312</v>
      </c>
      <c r="L100" s="799" t="s">
        <v>312</v>
      </c>
      <c r="M100" s="849" t="s">
        <v>694</v>
      </c>
      <c r="N100" s="848" t="e">
        <f>N93</f>
        <v>#VALUE!</v>
      </c>
      <c r="O100" s="803"/>
      <c r="P100" s="804"/>
      <c r="Q100" s="804"/>
      <c r="R100" s="805"/>
      <c r="S100" s="806" t="s">
        <v>21</v>
      </c>
    </row>
    <row r="101" spans="1:19" ht="15" customHeight="1">
      <c r="A101" s="545">
        <v>96</v>
      </c>
      <c r="B101" s="797"/>
      <c r="C101" s="794" t="s">
        <v>410</v>
      </c>
      <c r="D101" s="795" t="s">
        <v>413</v>
      </c>
      <c r="E101" s="796"/>
      <c r="F101" s="796"/>
      <c r="G101" s="794"/>
      <c r="H101" s="797"/>
      <c r="I101" s="798"/>
      <c r="J101" s="799" t="s">
        <v>312</v>
      </c>
      <c r="K101" s="800" t="s">
        <v>312</v>
      </c>
      <c r="L101" s="799" t="s">
        <v>312</v>
      </c>
      <c r="M101" s="849" t="s">
        <v>648</v>
      </c>
      <c r="N101" s="848" t="e">
        <f>N94</f>
        <v>#VALUE!</v>
      </c>
      <c r="O101" s="803"/>
      <c r="P101" s="804"/>
      <c r="Q101" s="804"/>
      <c r="R101" s="805"/>
      <c r="S101" s="806"/>
    </row>
    <row r="102" spans="1:19" ht="15" customHeight="1">
      <c r="A102" s="545">
        <v>97</v>
      </c>
      <c r="B102" s="793" t="s">
        <v>282</v>
      </c>
      <c r="C102" s="794"/>
      <c r="D102" s="795"/>
      <c r="E102" s="796"/>
      <c r="F102" s="796"/>
      <c r="G102" s="794"/>
      <c r="H102" s="797"/>
      <c r="I102" s="798"/>
      <c r="J102" s="799"/>
      <c r="K102" s="800" t="s">
        <v>493</v>
      </c>
      <c r="L102" s="799" t="s">
        <v>312</v>
      </c>
      <c r="M102" s="818" t="s">
        <v>493</v>
      </c>
      <c r="N102" s="814" t="s">
        <v>493</v>
      </c>
      <c r="O102" s="819" t="s">
        <v>432</v>
      </c>
      <c r="P102" s="804"/>
      <c r="Q102" s="804"/>
      <c r="R102" s="805"/>
      <c r="S102" s="806"/>
    </row>
    <row r="103" spans="1:19" ht="15" customHeight="1">
      <c r="A103" s="545">
        <v>98</v>
      </c>
      <c r="B103" s="793" t="s">
        <v>283</v>
      </c>
      <c r="C103" s="794"/>
      <c r="D103" s="795"/>
      <c r="E103" s="796"/>
      <c r="F103" s="796"/>
      <c r="G103" s="794"/>
      <c r="H103" s="797"/>
      <c r="I103" s="798"/>
      <c r="J103" s="799"/>
      <c r="K103" s="800" t="s">
        <v>493</v>
      </c>
      <c r="L103" s="799" t="s">
        <v>312</v>
      </c>
      <c r="M103" s="818" t="s">
        <v>493</v>
      </c>
      <c r="N103" s="814" t="s">
        <v>493</v>
      </c>
      <c r="O103" s="819" t="s">
        <v>432</v>
      </c>
      <c r="P103" s="804"/>
      <c r="Q103" s="804"/>
      <c r="R103" s="805"/>
      <c r="S103" s="806"/>
    </row>
    <row r="104" spans="1:19" ht="15" customHeight="1">
      <c r="A104" s="545">
        <v>99</v>
      </c>
      <c r="B104" s="793" t="s">
        <v>284</v>
      </c>
      <c r="C104" s="794"/>
      <c r="D104" s="795"/>
      <c r="E104" s="796"/>
      <c r="F104" s="796"/>
      <c r="G104" s="794"/>
      <c r="H104" s="797"/>
      <c r="I104" s="798"/>
      <c r="J104" s="799"/>
      <c r="K104" s="800" t="s">
        <v>493</v>
      </c>
      <c r="L104" s="799" t="s">
        <v>312</v>
      </c>
      <c r="M104" s="818" t="s">
        <v>493</v>
      </c>
      <c r="N104" s="814" t="s">
        <v>493</v>
      </c>
      <c r="O104" s="819" t="s">
        <v>432</v>
      </c>
      <c r="P104" s="804"/>
      <c r="Q104" s="804"/>
      <c r="R104" s="805"/>
      <c r="S104" s="806"/>
    </row>
    <row r="105" spans="1:19" ht="15" customHeight="1">
      <c r="A105" s="545">
        <v>100</v>
      </c>
      <c r="B105" s="824" t="s">
        <v>285</v>
      </c>
      <c r="C105" s="794" t="s">
        <v>415</v>
      </c>
      <c r="D105" s="795" t="s">
        <v>414</v>
      </c>
      <c r="E105" s="796"/>
      <c r="F105" s="796"/>
      <c r="G105" s="794"/>
      <c r="H105" s="797"/>
      <c r="I105" s="798"/>
      <c r="J105" s="799" t="s">
        <v>312</v>
      </c>
      <c r="K105" s="800" t="s">
        <v>312</v>
      </c>
      <c r="L105" s="799" t="s">
        <v>312</v>
      </c>
      <c r="M105" s="818" t="s">
        <v>422</v>
      </c>
      <c r="N105" s="814">
        <f>海投申込書!M33</f>
        <v>0</v>
      </c>
      <c r="O105" s="812"/>
      <c r="P105" s="804"/>
      <c r="Q105" s="804"/>
      <c r="R105" s="805"/>
      <c r="S105" s="806" t="s">
        <v>286</v>
      </c>
    </row>
    <row r="106" spans="1:19" ht="15" customHeight="1">
      <c r="A106" s="545">
        <v>101</v>
      </c>
      <c r="B106" s="826"/>
      <c r="C106" s="794" t="s">
        <v>416</v>
      </c>
      <c r="D106" s="795"/>
      <c r="E106" s="796"/>
      <c r="F106" s="796"/>
      <c r="G106" s="794"/>
      <c r="H106" s="797"/>
      <c r="I106" s="798"/>
      <c r="J106" s="799" t="s">
        <v>312</v>
      </c>
      <c r="K106" s="800" t="s">
        <v>312</v>
      </c>
      <c r="L106" s="799" t="s">
        <v>312</v>
      </c>
      <c r="M106" s="818" t="s">
        <v>423</v>
      </c>
      <c r="N106" s="814">
        <f>海投申込書!M34</f>
        <v>0</v>
      </c>
      <c r="O106" s="812"/>
      <c r="P106" s="804"/>
      <c r="Q106" s="804"/>
      <c r="R106" s="805"/>
      <c r="S106" s="806"/>
    </row>
    <row r="107" spans="1:19" ht="15" customHeight="1">
      <c r="A107" s="545">
        <v>102</v>
      </c>
      <c r="B107" s="826"/>
      <c r="C107" s="794" t="s">
        <v>417</v>
      </c>
      <c r="D107" s="795"/>
      <c r="E107" s="796"/>
      <c r="F107" s="796"/>
      <c r="G107" s="794"/>
      <c r="H107" s="797"/>
      <c r="I107" s="798"/>
      <c r="J107" s="799" t="s">
        <v>312</v>
      </c>
      <c r="K107" s="800" t="s">
        <v>312</v>
      </c>
      <c r="L107" s="799" t="s">
        <v>312</v>
      </c>
      <c r="M107" s="818" t="s">
        <v>424</v>
      </c>
      <c r="N107" s="814">
        <f>海投申込書!M35</f>
        <v>0</v>
      </c>
      <c r="O107" s="812"/>
      <c r="P107" s="804"/>
      <c r="Q107" s="804"/>
      <c r="R107" s="805"/>
      <c r="S107" s="806"/>
    </row>
    <row r="108" spans="1:19" ht="15" customHeight="1">
      <c r="A108" s="545">
        <v>103</v>
      </c>
      <c r="B108" s="825"/>
      <c r="C108" s="794" t="s">
        <v>418</v>
      </c>
      <c r="D108" s="795"/>
      <c r="E108" s="796"/>
      <c r="F108" s="796"/>
      <c r="G108" s="794"/>
      <c r="H108" s="797"/>
      <c r="I108" s="798"/>
      <c r="J108" s="799" t="s">
        <v>312</v>
      </c>
      <c r="K108" s="800" t="s">
        <v>312</v>
      </c>
      <c r="L108" s="799" t="s">
        <v>312</v>
      </c>
      <c r="M108" s="818" t="s">
        <v>425</v>
      </c>
      <c r="N108" s="814">
        <f>海投申込書!M36</f>
        <v>0</v>
      </c>
      <c r="O108" s="812"/>
      <c r="P108" s="804"/>
      <c r="Q108" s="804"/>
      <c r="R108" s="805"/>
      <c r="S108" s="806"/>
    </row>
    <row r="109" spans="1:19" ht="15" customHeight="1">
      <c r="A109" s="545">
        <v>104</v>
      </c>
      <c r="B109" s="793" t="s">
        <v>287</v>
      </c>
      <c r="C109" s="794"/>
      <c r="D109" s="795"/>
      <c r="E109" s="796"/>
      <c r="F109" s="796"/>
      <c r="G109" s="794"/>
      <c r="H109" s="797"/>
      <c r="I109" s="798"/>
      <c r="J109" s="799" t="s">
        <v>312</v>
      </c>
      <c r="K109" s="800" t="s">
        <v>312</v>
      </c>
      <c r="L109" s="799" t="s">
        <v>312</v>
      </c>
      <c r="M109" s="818" t="s">
        <v>428</v>
      </c>
      <c r="N109" s="814">
        <f>海投申込書!D32</f>
        <v>0</v>
      </c>
      <c r="O109" s="812" t="s">
        <v>429</v>
      </c>
      <c r="P109" s="804"/>
      <c r="Q109" s="804"/>
      <c r="R109" s="805"/>
      <c r="S109" s="806" t="s">
        <v>3</v>
      </c>
    </row>
    <row r="110" spans="1:19" ht="15" customHeight="1">
      <c r="A110" s="545">
        <v>105</v>
      </c>
      <c r="B110" s="793" t="s">
        <v>288</v>
      </c>
      <c r="C110" s="794"/>
      <c r="D110" s="795"/>
      <c r="E110" s="796"/>
      <c r="F110" s="796"/>
      <c r="G110" s="794"/>
      <c r="H110" s="797"/>
      <c r="I110" s="798"/>
      <c r="J110" s="799"/>
      <c r="K110" s="800" t="s">
        <v>493</v>
      </c>
      <c r="L110" s="799" t="s">
        <v>312</v>
      </c>
      <c r="M110" s="818" t="s">
        <v>493</v>
      </c>
      <c r="N110" s="814" t="s">
        <v>493</v>
      </c>
      <c r="O110" s="819" t="s">
        <v>430</v>
      </c>
      <c r="P110" s="804"/>
      <c r="Q110" s="804"/>
      <c r="R110" s="805"/>
      <c r="S110" s="806"/>
    </row>
    <row r="111" spans="1:19" ht="15" customHeight="1">
      <c r="A111" s="545">
        <v>106</v>
      </c>
      <c r="B111" s="850" t="s">
        <v>289</v>
      </c>
      <c r="C111" s="794"/>
      <c r="D111" s="795"/>
      <c r="E111" s="796"/>
      <c r="F111" s="796"/>
      <c r="G111" s="794"/>
      <c r="H111" s="797"/>
      <c r="I111" s="798"/>
      <c r="J111" s="799"/>
      <c r="K111" s="800" t="s">
        <v>493</v>
      </c>
      <c r="L111" s="799" t="s">
        <v>312</v>
      </c>
      <c r="M111" s="818" t="s">
        <v>493</v>
      </c>
      <c r="N111" s="814" t="s">
        <v>493</v>
      </c>
      <c r="O111" s="819" t="s">
        <v>433</v>
      </c>
      <c r="P111" s="804"/>
      <c r="Q111" s="804"/>
      <c r="R111" s="805"/>
      <c r="S111" s="806"/>
    </row>
    <row r="112" spans="1:19" ht="15" customHeight="1">
      <c r="A112" s="545">
        <v>107</v>
      </c>
      <c r="B112" s="793" t="s">
        <v>290</v>
      </c>
      <c r="C112" s="794" t="s">
        <v>436</v>
      </c>
      <c r="D112" s="795"/>
      <c r="E112" s="796"/>
      <c r="F112" s="796"/>
      <c r="G112" s="794"/>
      <c r="H112" s="797"/>
      <c r="I112" s="798"/>
      <c r="J112" s="799" t="s">
        <v>312</v>
      </c>
      <c r="K112" s="800" t="s">
        <v>312</v>
      </c>
      <c r="L112" s="799" t="s">
        <v>312</v>
      </c>
      <c r="M112" s="818" t="s">
        <v>612</v>
      </c>
      <c r="N112" s="814" t="str">
        <f>IF(AND(コントロール!B28=1,コントロール!B53=FALSE,海投申込書!J26=FALSE),"新規",IF(AND(コントロール!B28=1,コントロール!B53=FALSE,海投申込書!J26=TRUE),CONCATENATE("新規","、","更改前証番",海投申込書!R25),IF(AND(コントロール!B28=1,コントロール!B53=TRUE),"増資",CONCATENATE("期間満了","、","更新前証番",海投申込書!R25))))</f>
        <v>期間満了、更新前証番00-00-000000</v>
      </c>
      <c r="O112" s="812" t="s">
        <v>568</v>
      </c>
      <c r="P112" s="804"/>
      <c r="Q112" s="804"/>
      <c r="R112" s="805"/>
      <c r="S112" s="806"/>
    </row>
    <row r="113" spans="1:19" ht="15" customHeight="1">
      <c r="A113" s="545">
        <v>108</v>
      </c>
      <c r="B113" s="793" t="s">
        <v>291</v>
      </c>
      <c r="C113" s="794"/>
      <c r="D113" s="795"/>
      <c r="E113" s="796"/>
      <c r="F113" s="796"/>
      <c r="G113" s="794"/>
      <c r="H113" s="797"/>
      <c r="I113" s="798"/>
      <c r="J113" s="799"/>
      <c r="K113" s="800" t="s">
        <v>493</v>
      </c>
      <c r="L113" s="799" t="s">
        <v>312</v>
      </c>
      <c r="M113" s="818" t="s">
        <v>493</v>
      </c>
      <c r="N113" s="814" t="s">
        <v>493</v>
      </c>
      <c r="O113" s="819" t="s">
        <v>432</v>
      </c>
      <c r="P113" s="804"/>
      <c r="Q113" s="804"/>
      <c r="R113" s="805"/>
      <c r="S113" s="806"/>
    </row>
    <row r="114" spans="1:19" ht="15" customHeight="1">
      <c r="A114" s="545">
        <v>109</v>
      </c>
      <c r="B114" s="793" t="s">
        <v>292</v>
      </c>
      <c r="C114" s="794"/>
      <c r="D114" s="795"/>
      <c r="E114" s="796"/>
      <c r="F114" s="796"/>
      <c r="G114" s="794"/>
      <c r="H114" s="797"/>
      <c r="I114" s="798"/>
      <c r="J114" s="799"/>
      <c r="K114" s="800" t="s">
        <v>493</v>
      </c>
      <c r="L114" s="799" t="s">
        <v>312</v>
      </c>
      <c r="M114" s="818" t="s">
        <v>493</v>
      </c>
      <c r="N114" s="814" t="s">
        <v>493</v>
      </c>
      <c r="O114" s="819" t="s">
        <v>432</v>
      </c>
      <c r="P114" s="804"/>
      <c r="Q114" s="804"/>
      <c r="R114" s="805"/>
      <c r="S114" s="806"/>
    </row>
    <row r="115" spans="1:19" ht="15" customHeight="1">
      <c r="A115" s="545">
        <v>110</v>
      </c>
      <c r="B115" s="793" t="s">
        <v>293</v>
      </c>
      <c r="C115" s="794"/>
      <c r="D115" s="795"/>
      <c r="E115" s="796"/>
      <c r="F115" s="796"/>
      <c r="G115" s="794"/>
      <c r="H115" s="797"/>
      <c r="I115" s="798"/>
      <c r="J115" s="799"/>
      <c r="K115" s="800" t="s">
        <v>493</v>
      </c>
      <c r="L115" s="799" t="s">
        <v>312</v>
      </c>
      <c r="M115" s="818" t="s">
        <v>493</v>
      </c>
      <c r="N115" s="814" t="s">
        <v>493</v>
      </c>
      <c r="O115" s="819" t="s">
        <v>432</v>
      </c>
      <c r="P115" s="804"/>
      <c r="Q115" s="804"/>
      <c r="R115" s="805"/>
      <c r="S115" s="806"/>
    </row>
    <row r="116" spans="1:19" ht="15" customHeight="1">
      <c r="A116" s="545">
        <v>111</v>
      </c>
      <c r="B116" s="793" t="s">
        <v>294</v>
      </c>
      <c r="C116" s="794"/>
      <c r="D116" s="795"/>
      <c r="E116" s="796"/>
      <c r="F116" s="796"/>
      <c r="G116" s="794"/>
      <c r="H116" s="797"/>
      <c r="I116" s="798"/>
      <c r="J116" s="799"/>
      <c r="K116" s="800" t="s">
        <v>493</v>
      </c>
      <c r="L116" s="799" t="s">
        <v>312</v>
      </c>
      <c r="M116" s="818" t="s">
        <v>493</v>
      </c>
      <c r="N116" s="814" t="s">
        <v>493</v>
      </c>
      <c r="O116" s="819" t="s">
        <v>432</v>
      </c>
      <c r="P116" s="804"/>
      <c r="Q116" s="804"/>
      <c r="R116" s="805"/>
      <c r="S116" s="806"/>
    </row>
    <row r="117" spans="1:19" ht="15" customHeight="1">
      <c r="A117" s="545">
        <v>112</v>
      </c>
      <c r="B117" s="793" t="s">
        <v>295</v>
      </c>
      <c r="C117" s="794"/>
      <c r="D117" s="795"/>
      <c r="E117" s="796"/>
      <c r="F117" s="796"/>
      <c r="G117" s="794"/>
      <c r="H117" s="797"/>
      <c r="I117" s="798"/>
      <c r="J117" s="799"/>
      <c r="K117" s="800" t="s">
        <v>493</v>
      </c>
      <c r="L117" s="799" t="s">
        <v>312</v>
      </c>
      <c r="M117" s="818" t="s">
        <v>493</v>
      </c>
      <c r="N117" s="814" t="s">
        <v>493</v>
      </c>
      <c r="O117" s="819" t="s">
        <v>432</v>
      </c>
      <c r="P117" s="804"/>
      <c r="Q117" s="804"/>
      <c r="R117" s="805"/>
      <c r="S117" s="806"/>
    </row>
    <row r="118" spans="1:19" ht="15" customHeight="1">
      <c r="A118" s="545">
        <v>113</v>
      </c>
      <c r="B118" s="793" t="s">
        <v>296</v>
      </c>
      <c r="C118" s="794" t="s">
        <v>434</v>
      </c>
      <c r="D118" s="795"/>
      <c r="E118" s="796"/>
      <c r="F118" s="796"/>
      <c r="G118" s="794"/>
      <c r="H118" s="797"/>
      <c r="I118" s="798"/>
      <c r="J118" s="799"/>
      <c r="K118" s="800" t="s">
        <v>493</v>
      </c>
      <c r="L118" s="799" t="s">
        <v>312</v>
      </c>
      <c r="M118" s="818" t="s">
        <v>493</v>
      </c>
      <c r="N118" s="814" t="s">
        <v>493</v>
      </c>
      <c r="O118" s="819" t="s">
        <v>433</v>
      </c>
      <c r="P118" s="804"/>
      <c r="Q118" s="804"/>
      <c r="R118" s="805"/>
      <c r="S118" s="806"/>
    </row>
    <row r="119" spans="1:19" ht="15" customHeight="1">
      <c r="A119" s="545">
        <v>114</v>
      </c>
      <c r="B119" s="824" t="s">
        <v>297</v>
      </c>
      <c r="C119" s="794" t="s">
        <v>438</v>
      </c>
      <c r="D119" s="795"/>
      <c r="E119" s="796"/>
      <c r="F119" s="796"/>
      <c r="G119" s="794"/>
      <c r="H119" s="797"/>
      <c r="I119" s="798"/>
      <c r="J119" s="799" t="s">
        <v>312</v>
      </c>
      <c r="K119" s="800" t="s">
        <v>312</v>
      </c>
      <c r="L119" s="799" t="s">
        <v>312</v>
      </c>
      <c r="M119" s="818" t="s">
        <v>617</v>
      </c>
      <c r="N119" s="822" t="str">
        <f>IF(コントロール!B43=FALSE,"送金リスク不てん補。","--")</f>
        <v>送金リスク不てん補。</v>
      </c>
      <c r="O119" s="812"/>
      <c r="P119" s="804"/>
      <c r="Q119" s="804"/>
      <c r="R119" s="805"/>
      <c r="S119" s="806" t="s">
        <v>297</v>
      </c>
    </row>
    <row r="120" spans="1:19" ht="15" customHeight="1">
      <c r="A120" s="545">
        <v>115</v>
      </c>
      <c r="B120" s="826"/>
      <c r="C120" s="794" t="s">
        <v>437</v>
      </c>
      <c r="D120" s="795"/>
      <c r="E120" s="796"/>
      <c r="F120" s="796"/>
      <c r="G120" s="794"/>
      <c r="H120" s="797"/>
      <c r="I120" s="798"/>
      <c r="J120" s="799" t="s">
        <v>312</v>
      </c>
      <c r="K120" s="800" t="s">
        <v>312</v>
      </c>
      <c r="L120" s="799" t="s">
        <v>312</v>
      </c>
      <c r="M120" s="818" t="s">
        <v>613</v>
      </c>
      <c r="N120" s="851" t="str">
        <f>IF(コントロール!B54=TRUE,CONCATENATE("統合先証番",RIGHT(海投申込書!Q85,9),"。"),"--")</f>
        <v>--</v>
      </c>
      <c r="O120" s="812"/>
      <c r="P120" s="804"/>
      <c r="Q120" s="804"/>
      <c r="R120" s="805"/>
      <c r="S120" s="806"/>
    </row>
    <row r="121" spans="1:19" ht="15" customHeight="1">
      <c r="A121" s="545">
        <v>116</v>
      </c>
      <c r="B121" s="826"/>
      <c r="C121" s="794" t="s">
        <v>439</v>
      </c>
      <c r="D121" s="795"/>
      <c r="E121" s="796"/>
      <c r="F121" s="796"/>
      <c r="G121" s="794"/>
      <c r="H121" s="797"/>
      <c r="I121" s="798"/>
      <c r="J121" s="799" t="s">
        <v>312</v>
      </c>
      <c r="K121" s="800" t="s">
        <v>312</v>
      </c>
      <c r="L121" s="799" t="s">
        <v>312</v>
      </c>
      <c r="M121" s="818" t="s">
        <v>440</v>
      </c>
      <c r="N121" s="822" t="str">
        <f>IF(海投申込書!J26=TRUE,CONCATENATE("中途更改（解約証番）",RIGHT(海投申込書!R25,9),"。"),"--")</f>
        <v>--</v>
      </c>
      <c r="O121" s="812"/>
      <c r="P121" s="804"/>
      <c r="Q121" s="804"/>
      <c r="R121" s="805"/>
      <c r="S121" s="806"/>
    </row>
    <row r="122" spans="1:19" ht="15" customHeight="1">
      <c r="A122" s="545">
        <v>117</v>
      </c>
      <c r="B122" s="826"/>
      <c r="C122" s="794" t="s">
        <v>442</v>
      </c>
      <c r="D122" s="795"/>
      <c r="E122" s="796"/>
      <c r="F122" s="796"/>
      <c r="G122" s="794"/>
      <c r="H122" s="797"/>
      <c r="I122" s="798"/>
      <c r="J122" s="799" t="s">
        <v>312</v>
      </c>
      <c r="K122" s="800" t="s">
        <v>312</v>
      </c>
      <c r="L122" s="799" t="s">
        <v>312</v>
      </c>
      <c r="M122" s="818" t="s">
        <v>614</v>
      </c>
      <c r="N122" s="822" t="str">
        <f>IF(コントロール!B47=TRUE,"枝分割／プレミアム特約付帯。","--")</f>
        <v>--</v>
      </c>
      <c r="O122" s="812"/>
      <c r="P122" s="804"/>
      <c r="Q122" s="804"/>
      <c r="R122" s="805"/>
      <c r="S122" s="806"/>
    </row>
    <row r="123" spans="1:19" ht="15" customHeight="1">
      <c r="A123" s="545">
        <v>118</v>
      </c>
      <c r="B123" s="826"/>
      <c r="C123" s="794" t="s">
        <v>443</v>
      </c>
      <c r="D123" s="795"/>
      <c r="E123" s="796"/>
      <c r="F123" s="796"/>
      <c r="G123" s="794"/>
      <c r="H123" s="797"/>
      <c r="I123" s="798"/>
      <c r="J123" s="799" t="s">
        <v>312</v>
      </c>
      <c r="K123" s="800" t="s">
        <v>312</v>
      </c>
      <c r="L123" s="799" t="s">
        <v>312</v>
      </c>
      <c r="M123" s="818" t="s">
        <v>615</v>
      </c>
      <c r="N123" s="822" t="str">
        <f>IF(コントロール!B57=1,"枝分割／対価の額複合。","--")</f>
        <v>--</v>
      </c>
      <c r="O123" s="812"/>
      <c r="P123" s="804"/>
      <c r="Q123" s="804"/>
      <c r="R123" s="805"/>
      <c r="S123" s="806"/>
    </row>
    <row r="124" spans="1:19" ht="15" customHeight="1">
      <c r="A124" s="545">
        <v>119</v>
      </c>
      <c r="B124" s="825"/>
      <c r="C124" s="794" t="s">
        <v>444</v>
      </c>
      <c r="D124" s="795"/>
      <c r="E124" s="796"/>
      <c r="F124" s="796"/>
      <c r="G124" s="794"/>
      <c r="H124" s="797"/>
      <c r="I124" s="798"/>
      <c r="J124" s="799" t="s">
        <v>312</v>
      </c>
      <c r="K124" s="800" t="s">
        <v>546</v>
      </c>
      <c r="L124" s="799" t="s">
        <v>312</v>
      </c>
      <c r="M124" s="801" t="s">
        <v>543</v>
      </c>
      <c r="N124" s="802" t="s">
        <v>544</v>
      </c>
      <c r="O124" s="803" t="s">
        <v>547</v>
      </c>
      <c r="P124" s="804"/>
      <c r="Q124" s="804"/>
      <c r="R124" s="805"/>
      <c r="S124" s="806"/>
    </row>
    <row r="125" spans="1:19" ht="15" customHeight="1">
      <c r="A125" s="545">
        <v>120</v>
      </c>
      <c r="B125" s="793" t="s">
        <v>298</v>
      </c>
      <c r="C125" s="794"/>
      <c r="D125" s="795"/>
      <c r="E125" s="796"/>
      <c r="F125" s="796"/>
      <c r="G125" s="794"/>
      <c r="H125" s="797"/>
      <c r="I125" s="798"/>
      <c r="J125" s="799" t="s">
        <v>312</v>
      </c>
      <c r="K125" s="800" t="s">
        <v>546</v>
      </c>
      <c r="L125" s="799" t="s">
        <v>312</v>
      </c>
      <c r="M125" s="818" t="s">
        <v>456</v>
      </c>
      <c r="N125" s="814">
        <f>海投申込書!E138</f>
        <v>0</v>
      </c>
      <c r="O125" s="812"/>
      <c r="P125" s="804"/>
      <c r="Q125" s="804"/>
      <c r="R125" s="805"/>
      <c r="S125" s="806"/>
    </row>
    <row r="126" spans="1:19" ht="15" customHeight="1">
      <c r="A126" s="545">
        <v>121</v>
      </c>
      <c r="B126" s="793" t="s">
        <v>299</v>
      </c>
      <c r="C126" s="794"/>
      <c r="D126" s="795"/>
      <c r="E126" s="796"/>
      <c r="F126" s="796"/>
      <c r="G126" s="794"/>
      <c r="H126" s="797"/>
      <c r="I126" s="798"/>
      <c r="J126" s="799" t="s">
        <v>312</v>
      </c>
      <c r="K126" s="800" t="s">
        <v>546</v>
      </c>
      <c r="L126" s="799" t="s">
        <v>312</v>
      </c>
      <c r="M126" s="818" t="s">
        <v>457</v>
      </c>
      <c r="N126" s="814">
        <f>海投申込書!R138</f>
        <v>0</v>
      </c>
      <c r="O126" s="812"/>
      <c r="P126" s="804"/>
      <c r="Q126" s="804"/>
      <c r="R126" s="805"/>
      <c r="S126" s="806"/>
    </row>
    <row r="127" spans="1:19" ht="15" customHeight="1">
      <c r="A127" s="545">
        <v>122</v>
      </c>
      <c r="B127" s="793" t="s">
        <v>204</v>
      </c>
      <c r="C127" s="794"/>
      <c r="D127" s="795"/>
      <c r="E127" s="796"/>
      <c r="F127" s="796"/>
      <c r="G127" s="794"/>
      <c r="H127" s="797"/>
      <c r="I127" s="798"/>
      <c r="J127" s="799" t="s">
        <v>312</v>
      </c>
      <c r="K127" s="800" t="s">
        <v>546</v>
      </c>
      <c r="L127" s="799" t="s">
        <v>312</v>
      </c>
      <c r="M127" s="818" t="s">
        <v>458</v>
      </c>
      <c r="N127" s="814">
        <f>海投申込書!I139</f>
        <v>0</v>
      </c>
      <c r="O127" s="812"/>
      <c r="P127" s="804"/>
      <c r="Q127" s="804"/>
      <c r="R127" s="805"/>
      <c r="S127" s="806"/>
    </row>
    <row r="128" spans="1:19" ht="15" customHeight="1">
      <c r="A128" s="545">
        <v>123</v>
      </c>
      <c r="B128" s="793" t="s">
        <v>300</v>
      </c>
      <c r="C128" s="794"/>
      <c r="D128" s="795"/>
      <c r="E128" s="796"/>
      <c r="F128" s="796"/>
      <c r="G128" s="794"/>
      <c r="H128" s="797"/>
      <c r="I128" s="798"/>
      <c r="J128" s="799" t="s">
        <v>312</v>
      </c>
      <c r="K128" s="800" t="s">
        <v>546</v>
      </c>
      <c r="L128" s="799" t="s">
        <v>312</v>
      </c>
      <c r="M128" s="818" t="s">
        <v>459</v>
      </c>
      <c r="N128" s="814">
        <f>海投申込書!O139</f>
        <v>0</v>
      </c>
      <c r="O128" s="812"/>
      <c r="P128" s="804"/>
      <c r="Q128" s="804"/>
      <c r="R128" s="805"/>
      <c r="S128" s="806"/>
    </row>
    <row r="129" spans="1:19" ht="15" customHeight="1">
      <c r="A129" s="545">
        <v>124</v>
      </c>
      <c r="B129" s="793" t="s">
        <v>446</v>
      </c>
      <c r="C129" s="794"/>
      <c r="D129" s="795"/>
      <c r="E129" s="796"/>
      <c r="F129" s="796"/>
      <c r="G129" s="794"/>
      <c r="H129" s="797"/>
      <c r="I129" s="798"/>
      <c r="J129" s="799" t="s">
        <v>312</v>
      </c>
      <c r="K129" s="800" t="s">
        <v>546</v>
      </c>
      <c r="L129" s="799" t="s">
        <v>312</v>
      </c>
      <c r="M129" s="818" t="s">
        <v>460</v>
      </c>
      <c r="N129" s="814">
        <f>海投申込書!F140</f>
        <v>0</v>
      </c>
      <c r="O129" s="812"/>
      <c r="P129" s="804"/>
      <c r="Q129" s="804"/>
      <c r="R129" s="805"/>
      <c r="S129" s="806"/>
    </row>
    <row r="130" spans="1:19" ht="15" customHeight="1">
      <c r="A130" s="545">
        <v>125</v>
      </c>
      <c r="B130" s="793" t="s">
        <v>447</v>
      </c>
      <c r="C130" s="794"/>
      <c r="D130" s="795"/>
      <c r="E130" s="796"/>
      <c r="F130" s="796"/>
      <c r="G130" s="794"/>
      <c r="H130" s="797"/>
      <c r="I130" s="798"/>
      <c r="J130" s="799" t="s">
        <v>312</v>
      </c>
      <c r="K130" s="800" t="s">
        <v>546</v>
      </c>
      <c r="L130" s="799" t="s">
        <v>312</v>
      </c>
      <c r="M130" s="818" t="s">
        <v>461</v>
      </c>
      <c r="N130" s="814">
        <f>海投申込書!M140</f>
        <v>0</v>
      </c>
      <c r="O130" s="812"/>
      <c r="P130" s="804"/>
      <c r="Q130" s="804"/>
      <c r="R130" s="805"/>
      <c r="S130" s="806"/>
    </row>
    <row r="131" spans="1:19" ht="15" customHeight="1">
      <c r="A131" s="545">
        <v>126</v>
      </c>
      <c r="B131" s="793" t="s">
        <v>448</v>
      </c>
      <c r="C131" s="794"/>
      <c r="D131" s="795"/>
      <c r="E131" s="796"/>
      <c r="F131" s="796"/>
      <c r="G131" s="794"/>
      <c r="H131" s="797"/>
      <c r="I131" s="798"/>
      <c r="J131" s="799" t="s">
        <v>312</v>
      </c>
      <c r="K131" s="800" t="s">
        <v>546</v>
      </c>
      <c r="L131" s="799" t="s">
        <v>312</v>
      </c>
      <c r="M131" s="818" t="s">
        <v>462</v>
      </c>
      <c r="N131" s="814" t="str">
        <f>海投申込書!N141</f>
        <v>00-0000-0000</v>
      </c>
      <c r="O131" s="812"/>
      <c r="P131" s="804"/>
      <c r="Q131" s="804"/>
      <c r="R131" s="805"/>
      <c r="S131" s="806"/>
    </row>
    <row r="132" spans="1:19" ht="15" customHeight="1">
      <c r="A132" s="545">
        <v>127</v>
      </c>
      <c r="B132" s="793" t="s">
        <v>449</v>
      </c>
      <c r="C132" s="794"/>
      <c r="D132" s="795"/>
      <c r="E132" s="796"/>
      <c r="F132" s="796"/>
      <c r="G132" s="794"/>
      <c r="H132" s="797"/>
      <c r="I132" s="798"/>
      <c r="J132" s="799" t="s">
        <v>312</v>
      </c>
      <c r="K132" s="800" t="s">
        <v>546</v>
      </c>
      <c r="L132" s="799" t="s">
        <v>312</v>
      </c>
      <c r="M132" s="818" t="s">
        <v>463</v>
      </c>
      <c r="N132" s="814" t="str">
        <f>海投申込書!S141</f>
        <v>00-0000-0000</v>
      </c>
      <c r="O132" s="812"/>
      <c r="P132" s="804"/>
      <c r="Q132" s="804"/>
      <c r="R132" s="805"/>
      <c r="S132" s="806"/>
    </row>
    <row r="133" spans="1:19" ht="15" customHeight="1">
      <c r="A133" s="545">
        <v>128</v>
      </c>
      <c r="B133" s="793" t="s">
        <v>450</v>
      </c>
      <c r="C133" s="794"/>
      <c r="D133" s="795"/>
      <c r="E133" s="796"/>
      <c r="F133" s="796"/>
      <c r="G133" s="794"/>
      <c r="H133" s="797"/>
      <c r="I133" s="798"/>
      <c r="J133" s="799" t="s">
        <v>312</v>
      </c>
      <c r="K133" s="800" t="s">
        <v>546</v>
      </c>
      <c r="L133" s="799" t="s">
        <v>312</v>
      </c>
      <c r="M133" s="818" t="s">
        <v>464</v>
      </c>
      <c r="N133" s="814">
        <f>海投申込書!F141</f>
        <v>0</v>
      </c>
      <c r="O133" s="812"/>
      <c r="P133" s="804"/>
      <c r="Q133" s="804"/>
      <c r="R133" s="805"/>
      <c r="S133" s="806"/>
    </row>
    <row r="134" spans="1:19" ht="15" customHeight="1">
      <c r="A134" s="545">
        <v>129</v>
      </c>
      <c r="B134" s="793" t="s">
        <v>451</v>
      </c>
      <c r="C134" s="794"/>
      <c r="D134" s="852"/>
      <c r="E134" s="853"/>
      <c r="F134" s="853"/>
      <c r="G134" s="854"/>
      <c r="H134" s="797"/>
      <c r="I134" s="798"/>
      <c r="J134" s="799" t="s">
        <v>312</v>
      </c>
      <c r="K134" s="800" t="s">
        <v>546</v>
      </c>
      <c r="L134" s="799" t="s">
        <v>312</v>
      </c>
      <c r="M134" s="818" t="s">
        <v>465</v>
      </c>
      <c r="N134" s="814">
        <f>海投申込書!F142</f>
        <v>0</v>
      </c>
      <c r="O134" s="812"/>
      <c r="P134" s="804"/>
      <c r="Q134" s="804"/>
      <c r="R134" s="805"/>
      <c r="S134" s="806"/>
    </row>
    <row r="135" spans="1:19" ht="15" customHeight="1">
      <c r="A135" s="545">
        <v>130</v>
      </c>
      <c r="B135" s="793" t="s">
        <v>452</v>
      </c>
      <c r="C135" s="794"/>
      <c r="D135" s="839"/>
      <c r="E135" s="840"/>
      <c r="F135" s="840"/>
      <c r="G135" s="841"/>
      <c r="H135" s="797"/>
      <c r="I135" s="798"/>
      <c r="J135" s="799" t="s">
        <v>312</v>
      </c>
      <c r="K135" s="800" t="s">
        <v>546</v>
      </c>
      <c r="L135" s="799" t="s">
        <v>312</v>
      </c>
      <c r="M135" s="818" t="s">
        <v>466</v>
      </c>
      <c r="N135" s="814">
        <f>海投申込書!M142</f>
        <v>0</v>
      </c>
      <c r="O135" s="812"/>
      <c r="P135" s="804"/>
      <c r="Q135" s="804"/>
      <c r="R135" s="805"/>
      <c r="S135" s="806"/>
    </row>
    <row r="136" spans="1:19" ht="15" customHeight="1">
      <c r="A136" s="545">
        <v>131</v>
      </c>
      <c r="B136" s="793" t="s">
        <v>453</v>
      </c>
      <c r="C136" s="794"/>
      <c r="D136" s="839"/>
      <c r="E136" s="840"/>
      <c r="F136" s="840"/>
      <c r="G136" s="841"/>
      <c r="H136" s="797"/>
      <c r="I136" s="798"/>
      <c r="J136" s="799" t="s">
        <v>312</v>
      </c>
      <c r="K136" s="800" t="s">
        <v>546</v>
      </c>
      <c r="L136" s="799" t="s">
        <v>312</v>
      </c>
      <c r="M136" s="818" t="s">
        <v>467</v>
      </c>
      <c r="N136" s="814" t="str">
        <f>海投申込書!N143</f>
        <v>00-0000-0000</v>
      </c>
      <c r="O136" s="812"/>
      <c r="P136" s="804"/>
      <c r="Q136" s="804"/>
      <c r="R136" s="805"/>
      <c r="S136" s="806"/>
    </row>
    <row r="137" spans="1:19" ht="15" customHeight="1">
      <c r="A137" s="545">
        <v>132</v>
      </c>
      <c r="B137" s="793" t="s">
        <v>454</v>
      </c>
      <c r="C137" s="794"/>
      <c r="D137" s="839"/>
      <c r="E137" s="840"/>
      <c r="F137" s="840"/>
      <c r="G137" s="841"/>
      <c r="H137" s="797"/>
      <c r="I137" s="798"/>
      <c r="J137" s="799" t="s">
        <v>312</v>
      </c>
      <c r="K137" s="800" t="s">
        <v>546</v>
      </c>
      <c r="L137" s="799" t="s">
        <v>312</v>
      </c>
      <c r="M137" s="818" t="s">
        <v>468</v>
      </c>
      <c r="N137" s="814" t="str">
        <f>海投申込書!S143</f>
        <v>00-0000-0000</v>
      </c>
      <c r="O137" s="812"/>
      <c r="P137" s="804"/>
      <c r="Q137" s="804"/>
      <c r="R137" s="805"/>
      <c r="S137" s="806"/>
    </row>
    <row r="138" spans="1:19" ht="15" customHeight="1">
      <c r="A138" s="545">
        <v>133</v>
      </c>
      <c r="B138" s="793" t="s">
        <v>455</v>
      </c>
      <c r="C138" s="794"/>
      <c r="D138" s="839"/>
      <c r="E138" s="840"/>
      <c r="F138" s="840"/>
      <c r="G138" s="841"/>
      <c r="H138" s="797"/>
      <c r="I138" s="798"/>
      <c r="J138" s="799" t="s">
        <v>312</v>
      </c>
      <c r="K138" s="800" t="s">
        <v>546</v>
      </c>
      <c r="L138" s="799" t="s">
        <v>312</v>
      </c>
      <c r="M138" s="818" t="s">
        <v>469</v>
      </c>
      <c r="N138" s="814">
        <f>海投申込書!F143</f>
        <v>0</v>
      </c>
      <c r="O138" s="812"/>
      <c r="P138" s="804"/>
      <c r="Q138" s="804"/>
      <c r="R138" s="805"/>
      <c r="S138" s="806"/>
    </row>
    <row r="139" spans="1:19" ht="15" customHeight="1">
      <c r="A139" s="545">
        <v>134</v>
      </c>
      <c r="B139" s="793" t="s">
        <v>301</v>
      </c>
      <c r="C139" s="794"/>
      <c r="D139" s="839"/>
      <c r="E139" s="840"/>
      <c r="F139" s="840"/>
      <c r="G139" s="841"/>
      <c r="H139" s="797"/>
      <c r="I139" s="798"/>
      <c r="J139" s="799"/>
      <c r="K139" s="800" t="s">
        <v>493</v>
      </c>
      <c r="L139" s="799" t="s">
        <v>312</v>
      </c>
      <c r="M139" s="818" t="s">
        <v>493</v>
      </c>
      <c r="N139" s="814" t="s">
        <v>493</v>
      </c>
      <c r="O139" s="819" t="s">
        <v>432</v>
      </c>
      <c r="P139" s="804"/>
      <c r="Q139" s="804"/>
      <c r="R139" s="805"/>
      <c r="S139" s="806"/>
    </row>
    <row r="140" spans="1:19" ht="15" customHeight="1">
      <c r="A140" s="545">
        <v>135</v>
      </c>
      <c r="B140" s="793" t="s">
        <v>302</v>
      </c>
      <c r="C140" s="794"/>
      <c r="D140" s="842"/>
      <c r="E140" s="843"/>
      <c r="F140" s="843"/>
      <c r="G140" s="844"/>
      <c r="H140" s="797"/>
      <c r="I140" s="798"/>
      <c r="J140" s="799" t="s">
        <v>312</v>
      </c>
      <c r="K140" s="800" t="s">
        <v>312</v>
      </c>
      <c r="L140" s="799" t="s">
        <v>312</v>
      </c>
      <c r="M140" s="818" t="s">
        <v>616</v>
      </c>
      <c r="N140" s="802">
        <f>IF(AND(コントロール!B48=FALSE,コントロール!B51=FALSE,コントロール!B52=FALSE),1,3)</f>
        <v>1</v>
      </c>
      <c r="O140" s="803" t="s">
        <v>555</v>
      </c>
      <c r="P140" s="804"/>
      <c r="Q140" s="804"/>
      <c r="R140" s="805"/>
      <c r="S140" s="806"/>
    </row>
    <row r="141" spans="1:19" ht="15" customHeight="1">
      <c r="A141" s="545">
        <v>136</v>
      </c>
      <c r="B141" s="793" t="s">
        <v>303</v>
      </c>
      <c r="C141" s="794"/>
      <c r="D141" s="795" t="s">
        <v>471</v>
      </c>
      <c r="E141" s="796"/>
      <c r="F141" s="796"/>
      <c r="G141" s="794"/>
      <c r="H141" s="797"/>
      <c r="I141" s="798"/>
      <c r="J141" s="799" t="s">
        <v>312</v>
      </c>
      <c r="K141" s="800" t="s">
        <v>312</v>
      </c>
      <c r="L141" s="799" t="s">
        <v>312</v>
      </c>
      <c r="M141" s="801" t="s">
        <v>472</v>
      </c>
      <c r="N141" s="802">
        <f>海投申込書!C65</f>
        <v>0</v>
      </c>
      <c r="O141" s="803" t="s">
        <v>500</v>
      </c>
      <c r="P141" s="804"/>
      <c r="Q141" s="804"/>
      <c r="R141" s="805"/>
      <c r="S141" s="806"/>
    </row>
    <row r="142" spans="1:19" ht="15" customHeight="1">
      <c r="A142" s="545">
        <v>137</v>
      </c>
      <c r="B142" s="793" t="s">
        <v>304</v>
      </c>
      <c r="C142" s="794"/>
      <c r="D142" s="795" t="s">
        <v>556</v>
      </c>
      <c r="E142" s="796"/>
      <c r="F142" s="796"/>
      <c r="G142" s="794"/>
      <c r="H142" s="799"/>
      <c r="I142" s="798"/>
      <c r="J142" s="799" t="s">
        <v>312</v>
      </c>
      <c r="K142" s="800" t="s">
        <v>312</v>
      </c>
      <c r="L142" s="799" t="s">
        <v>312</v>
      </c>
      <c r="M142" s="818" t="s">
        <v>445</v>
      </c>
      <c r="N142" s="802" t="str">
        <f>コントロール!B58</f>
        <v>配当付保なし</v>
      </c>
      <c r="O142" s="803"/>
      <c r="P142" s="804"/>
      <c r="Q142" s="804"/>
      <c r="R142" s="805"/>
      <c r="S142" s="806" t="s">
        <v>305</v>
      </c>
    </row>
    <row r="143" spans="1:19" ht="15" customHeight="1">
      <c r="A143" s="545">
        <v>138</v>
      </c>
      <c r="B143" s="793" t="s">
        <v>306</v>
      </c>
      <c r="C143" s="794" t="s">
        <v>477</v>
      </c>
      <c r="D143" s="795" t="s">
        <v>476</v>
      </c>
      <c r="E143" s="796"/>
      <c r="F143" s="796"/>
      <c r="G143" s="794"/>
      <c r="H143" s="799" t="s">
        <v>473</v>
      </c>
      <c r="I143" s="798"/>
      <c r="J143" s="799" t="s">
        <v>312</v>
      </c>
      <c r="K143" s="800" t="s">
        <v>312</v>
      </c>
      <c r="L143" s="799" t="s">
        <v>312</v>
      </c>
      <c r="M143" s="801" t="s">
        <v>558</v>
      </c>
      <c r="N143" s="855" t="e">
        <f>コントロール!J57</f>
        <v>#VALUE!</v>
      </c>
      <c r="O143" s="856" t="s">
        <v>573</v>
      </c>
      <c r="P143" s="857"/>
      <c r="Q143" s="857"/>
      <c r="R143" s="858"/>
      <c r="S143" s="859" t="s">
        <v>307</v>
      </c>
    </row>
    <row r="144" spans="1:19" ht="15" customHeight="1">
      <c r="A144" s="545">
        <v>139</v>
      </c>
      <c r="B144" s="793" t="s">
        <v>715</v>
      </c>
      <c r="C144" s="794"/>
      <c r="D144" s="795"/>
      <c r="E144" s="796"/>
      <c r="F144" s="796"/>
      <c r="G144" s="794"/>
      <c r="H144" s="799"/>
      <c r="I144" s="798"/>
      <c r="J144" s="799" t="s">
        <v>312</v>
      </c>
      <c r="K144" s="800" t="s">
        <v>312</v>
      </c>
      <c r="L144" s="799" t="s">
        <v>312</v>
      </c>
      <c r="M144" s="801" t="s">
        <v>706</v>
      </c>
      <c r="N144" s="855" t="e">
        <f>#REF!</f>
        <v>#REF!</v>
      </c>
      <c r="O144" s="508" t="s">
        <v>1334</v>
      </c>
      <c r="S144" s="860"/>
    </row>
    <row r="145" spans="1:19" ht="15" customHeight="1">
      <c r="A145" s="545">
        <v>140</v>
      </c>
      <c r="B145" s="793" t="s">
        <v>718</v>
      </c>
      <c r="C145" s="794"/>
      <c r="D145" s="795"/>
      <c r="E145" s="796"/>
      <c r="F145" s="796"/>
      <c r="G145" s="794"/>
      <c r="H145" s="799"/>
      <c r="I145" s="798"/>
      <c r="J145" s="799" t="s">
        <v>312</v>
      </c>
      <c r="K145" s="800" t="s">
        <v>312</v>
      </c>
      <c r="L145" s="799" t="s">
        <v>312</v>
      </c>
      <c r="M145" s="801" t="s">
        <v>719</v>
      </c>
      <c r="N145" s="855" t="e">
        <f>#REF!</f>
        <v>#REF!</v>
      </c>
      <c r="O145" s="508" t="s">
        <v>1334</v>
      </c>
      <c r="S145" s="860"/>
    </row>
    <row r="146" spans="1:19" ht="15" customHeight="1">
      <c r="A146" s="545">
        <v>141</v>
      </c>
      <c r="B146" s="793" t="s">
        <v>716</v>
      </c>
      <c r="C146" s="794"/>
      <c r="D146" s="795"/>
      <c r="E146" s="796"/>
      <c r="F146" s="796"/>
      <c r="G146" s="794"/>
      <c r="H146" s="799"/>
      <c r="I146" s="798"/>
      <c r="J146" s="799" t="s">
        <v>312</v>
      </c>
      <c r="K146" s="800" t="s">
        <v>312</v>
      </c>
      <c r="L146" s="799" t="s">
        <v>705</v>
      </c>
      <c r="M146" s="801" t="s">
        <v>707</v>
      </c>
      <c r="N146" s="855" t="e">
        <f>#REF!</f>
        <v>#REF!</v>
      </c>
      <c r="O146" s="508" t="s">
        <v>1334</v>
      </c>
      <c r="S146" s="860"/>
    </row>
    <row r="147" spans="1:19" ht="15" customHeight="1">
      <c r="A147" s="545">
        <v>142</v>
      </c>
      <c r="B147" s="861" t="s">
        <v>717</v>
      </c>
      <c r="C147" s="794"/>
      <c r="D147" s="795"/>
      <c r="E147" s="796"/>
      <c r="F147" s="796"/>
      <c r="G147" s="794"/>
      <c r="H147" s="799"/>
      <c r="I147" s="798"/>
      <c r="J147" s="799" t="s">
        <v>312</v>
      </c>
      <c r="K147" s="800" t="s">
        <v>312</v>
      </c>
      <c r="L147" s="799" t="s">
        <v>312</v>
      </c>
      <c r="M147" s="801" t="s">
        <v>708</v>
      </c>
      <c r="N147" s="855" t="e">
        <f>'別添 1'!#REF!</f>
        <v>#REF!</v>
      </c>
      <c r="O147" s="508" t="s">
        <v>1334</v>
      </c>
      <c r="S147" s="860"/>
    </row>
    <row r="148" spans="1:19" ht="15" customHeight="1">
      <c r="A148" s="545">
        <v>143</v>
      </c>
      <c r="B148" s="862"/>
      <c r="C148" s="794"/>
      <c r="D148" s="795"/>
      <c r="E148" s="796"/>
      <c r="F148" s="796"/>
      <c r="G148" s="794"/>
      <c r="H148" s="799"/>
      <c r="I148" s="798"/>
      <c r="J148" s="799" t="s">
        <v>312</v>
      </c>
      <c r="K148" s="800" t="s">
        <v>312</v>
      </c>
      <c r="L148" s="799" t="s">
        <v>312</v>
      </c>
      <c r="M148" s="801" t="s">
        <v>709</v>
      </c>
      <c r="N148" s="855" t="e">
        <f>'別添 1'!#REF!</f>
        <v>#REF!</v>
      </c>
      <c r="O148" s="508" t="s">
        <v>1334</v>
      </c>
      <c r="S148" s="860"/>
    </row>
    <row r="149" spans="1:19" ht="15" customHeight="1">
      <c r="A149" s="545">
        <v>144</v>
      </c>
      <c r="B149" s="862"/>
      <c r="C149" s="794"/>
      <c r="D149" s="795"/>
      <c r="E149" s="796"/>
      <c r="F149" s="796"/>
      <c r="G149" s="794"/>
      <c r="H149" s="799"/>
      <c r="I149" s="798"/>
      <c r="J149" s="799" t="s">
        <v>312</v>
      </c>
      <c r="K149" s="800" t="s">
        <v>312</v>
      </c>
      <c r="L149" s="799" t="s">
        <v>312</v>
      </c>
      <c r="M149" s="801" t="s">
        <v>710</v>
      </c>
      <c r="N149" s="855" t="e">
        <f>'別添 1'!#REF!</f>
        <v>#REF!</v>
      </c>
      <c r="O149" s="508" t="s">
        <v>1334</v>
      </c>
      <c r="S149" s="860"/>
    </row>
    <row r="150" spans="1:19" ht="15" customHeight="1">
      <c r="A150" s="545">
        <v>145</v>
      </c>
      <c r="B150" s="862"/>
      <c r="C150" s="794"/>
      <c r="D150" s="795"/>
      <c r="E150" s="796"/>
      <c r="F150" s="796"/>
      <c r="G150" s="794"/>
      <c r="H150" s="799"/>
      <c r="I150" s="798"/>
      <c r="J150" s="799" t="s">
        <v>312</v>
      </c>
      <c r="K150" s="800" t="s">
        <v>312</v>
      </c>
      <c r="L150" s="799" t="s">
        <v>312</v>
      </c>
      <c r="M150" s="801" t="s">
        <v>711</v>
      </c>
      <c r="N150" s="855" t="e">
        <f>'別添 1'!#REF!</f>
        <v>#REF!</v>
      </c>
      <c r="O150" s="508" t="s">
        <v>1334</v>
      </c>
      <c r="S150" s="860"/>
    </row>
    <row r="151" spans="1:19" ht="15" customHeight="1">
      <c r="A151" s="545">
        <v>146</v>
      </c>
      <c r="B151" s="862"/>
      <c r="C151" s="794"/>
      <c r="D151" s="795"/>
      <c r="E151" s="796"/>
      <c r="F151" s="796"/>
      <c r="G151" s="794"/>
      <c r="H151" s="799"/>
      <c r="I151" s="798"/>
      <c r="J151" s="799" t="s">
        <v>312</v>
      </c>
      <c r="K151" s="800" t="s">
        <v>312</v>
      </c>
      <c r="L151" s="799" t="s">
        <v>312</v>
      </c>
      <c r="M151" s="801" t="s">
        <v>712</v>
      </c>
      <c r="N151" s="855" t="e">
        <f>'別添 1'!#REF!</f>
        <v>#REF!</v>
      </c>
      <c r="O151" s="508" t="s">
        <v>1334</v>
      </c>
      <c r="S151" s="860"/>
    </row>
    <row r="152" spans="1:19" ht="15" customHeight="1">
      <c r="A152" s="545">
        <v>147</v>
      </c>
      <c r="B152" s="862"/>
      <c r="C152" s="794"/>
      <c r="D152" s="795"/>
      <c r="E152" s="796"/>
      <c r="F152" s="796"/>
      <c r="G152" s="794"/>
      <c r="H152" s="799"/>
      <c r="I152" s="798"/>
      <c r="J152" s="799" t="s">
        <v>312</v>
      </c>
      <c r="K152" s="800" t="s">
        <v>312</v>
      </c>
      <c r="L152" s="799" t="s">
        <v>312</v>
      </c>
      <c r="M152" s="801" t="s">
        <v>713</v>
      </c>
      <c r="N152" s="855" t="e">
        <f>'別添 1'!#REF!</f>
        <v>#REF!</v>
      </c>
      <c r="O152" s="508" t="s">
        <v>1334</v>
      </c>
      <c r="S152" s="860"/>
    </row>
    <row r="153" spans="1:19" ht="15" customHeight="1" thickBot="1">
      <c r="A153" s="545">
        <v>148</v>
      </c>
      <c r="B153" s="863"/>
      <c r="C153" s="864"/>
      <c r="D153" s="865"/>
      <c r="E153" s="866"/>
      <c r="F153" s="866"/>
      <c r="G153" s="864"/>
      <c r="H153" s="867"/>
      <c r="I153" s="868"/>
      <c r="J153" s="869" t="s">
        <v>312</v>
      </c>
      <c r="K153" s="870" t="s">
        <v>312</v>
      </c>
      <c r="L153" s="869" t="s">
        <v>312</v>
      </c>
      <c r="M153" s="871" t="s">
        <v>714</v>
      </c>
      <c r="N153" s="855" t="e">
        <f>'別添 1'!#REF!</f>
        <v>#REF!</v>
      </c>
      <c r="O153" s="508" t="s">
        <v>1334</v>
      </c>
      <c r="S153" s="860"/>
    </row>
    <row r="154" spans="1:19" ht="8.25" customHeight="1">
      <c r="N154" s="872"/>
    </row>
    <row r="156" spans="1:19" ht="15" customHeight="1">
      <c r="D156" s="757" t="s">
        <v>562</v>
      </c>
      <c r="E156" s="758"/>
      <c r="F156" s="758"/>
      <c r="G156" s="758"/>
      <c r="H156" s="758"/>
      <c r="I156" s="758"/>
      <c r="J156" s="758"/>
      <c r="K156" s="758"/>
      <c r="L156" s="758"/>
      <c r="M156" s="758"/>
      <c r="N156" s="759"/>
      <c r="O156" s="757" t="s">
        <v>563</v>
      </c>
      <c r="P156" s="759"/>
    </row>
    <row r="157" spans="1:19" ht="15" customHeight="1">
      <c r="C157" s="517"/>
      <c r="D157" s="743" t="s">
        <v>520</v>
      </c>
      <c r="E157" s="874" t="s">
        <v>521</v>
      </c>
      <c r="F157" s="875" t="s">
        <v>81</v>
      </c>
      <c r="G157" s="876" t="s">
        <v>82</v>
      </c>
      <c r="H157" s="877" t="s">
        <v>83</v>
      </c>
      <c r="I157" s="876" t="s">
        <v>84</v>
      </c>
      <c r="J157" s="877" t="s">
        <v>85</v>
      </c>
      <c r="K157" s="876" t="s">
        <v>86</v>
      </c>
      <c r="L157" s="877" t="s">
        <v>87</v>
      </c>
      <c r="M157" s="876" t="s">
        <v>88</v>
      </c>
      <c r="N157" s="877" t="s">
        <v>89</v>
      </c>
      <c r="O157" s="878" t="s">
        <v>564</v>
      </c>
      <c r="P157" s="878" t="s">
        <v>565</v>
      </c>
    </row>
    <row r="158" spans="1:19" ht="15" customHeight="1">
      <c r="C158" s="545" t="s">
        <v>566</v>
      </c>
      <c r="D158" s="545" t="str">
        <f>+コントロール!I16</f>
        <v/>
      </c>
      <c r="E158" s="545" t="str">
        <f>+コントロール!J16</f>
        <v/>
      </c>
      <c r="F158" s="545" t="str">
        <f>+コントロール!K16</f>
        <v/>
      </c>
      <c r="G158" s="545" t="str">
        <f>+コントロール!L16</f>
        <v/>
      </c>
      <c r="H158" s="545" t="str">
        <f>+コントロール!M16</f>
        <v/>
      </c>
      <c r="I158" s="545" t="str">
        <f>+コントロール!N16</f>
        <v/>
      </c>
      <c r="J158" s="545" t="str">
        <f>+コントロール!O16</f>
        <v/>
      </c>
      <c r="K158" s="545" t="str">
        <f>+コントロール!P16</f>
        <v/>
      </c>
      <c r="L158" s="545" t="str">
        <f>+コントロール!Q16</f>
        <v/>
      </c>
      <c r="M158" s="545" t="str">
        <f>+コントロール!R16</f>
        <v/>
      </c>
      <c r="N158" s="545" t="str">
        <f>+コントロール!S16</f>
        <v/>
      </c>
      <c r="O158" s="879">
        <f>+コントロール!T16</f>
        <v>0</v>
      </c>
      <c r="P158" s="879">
        <f>+コントロール!U16</f>
        <v>0</v>
      </c>
    </row>
    <row r="159" spans="1:19" ht="15" customHeight="1">
      <c r="C159" s="545" t="s">
        <v>567</v>
      </c>
      <c r="D159" s="545" t="str">
        <f>+コントロール!I17</f>
        <v/>
      </c>
      <c r="E159" s="545" t="str">
        <f>+コントロール!J17</f>
        <v/>
      </c>
      <c r="F159" s="545" t="str">
        <f>+コントロール!K17</f>
        <v/>
      </c>
      <c r="G159" s="545" t="str">
        <f>+コントロール!L17</f>
        <v/>
      </c>
      <c r="H159" s="545" t="str">
        <f>+コントロール!M17</f>
        <v/>
      </c>
      <c r="I159" s="545" t="str">
        <f>+コントロール!N17</f>
        <v/>
      </c>
      <c r="J159" s="545" t="str">
        <f>+コントロール!O17</f>
        <v/>
      </c>
      <c r="K159" s="545" t="str">
        <f>+コントロール!P17</f>
        <v/>
      </c>
      <c r="L159" s="545" t="str">
        <f>+コントロール!Q17</f>
        <v/>
      </c>
      <c r="M159" s="545" t="str">
        <f>+コントロール!R17</f>
        <v/>
      </c>
      <c r="N159" s="545" t="str">
        <f>+コントロール!S17</f>
        <v/>
      </c>
      <c r="O159" s="879">
        <f>+コントロール!T17</f>
        <v>0</v>
      </c>
      <c r="P159" s="879">
        <f>+コントロール!U17</f>
        <v>0</v>
      </c>
    </row>
    <row r="161" spans="1:38" ht="15" customHeight="1">
      <c r="B161" s="683" t="s">
        <v>487</v>
      </c>
      <c r="C161" s="517"/>
      <c r="D161" s="517"/>
      <c r="E161" s="517"/>
      <c r="F161" s="517"/>
      <c r="G161" s="517"/>
      <c r="H161" s="517"/>
      <c r="I161" s="517"/>
      <c r="J161" s="683"/>
      <c r="K161" s="683"/>
      <c r="L161" s="683"/>
    </row>
    <row r="162" spans="1:38" ht="15" customHeight="1">
      <c r="B162" s="757" t="s">
        <v>313</v>
      </c>
      <c r="C162" s="758"/>
      <c r="D162" s="759"/>
      <c r="E162" s="757" t="s">
        <v>319</v>
      </c>
      <c r="F162" s="757" t="s">
        <v>486</v>
      </c>
      <c r="G162" s="758"/>
      <c r="H162" s="759"/>
      <c r="I162" s="880" t="s">
        <v>528</v>
      </c>
      <c r="J162" s="630"/>
      <c r="K162" s="683"/>
      <c r="L162" s="702"/>
    </row>
    <row r="163" spans="1:38" ht="15" customHeight="1">
      <c r="B163" s="517" t="s">
        <v>483</v>
      </c>
      <c r="C163" s="517"/>
      <c r="D163" s="752" t="s">
        <v>523</v>
      </c>
      <c r="E163" s="881">
        <f>コントロール!J44</f>
        <v>1</v>
      </c>
      <c r="F163" s="578" t="s">
        <v>525</v>
      </c>
      <c r="G163" s="578"/>
      <c r="I163" s="702">
        <f>コントロール!M44</f>
        <v>1</v>
      </c>
      <c r="J163" s="753"/>
      <c r="K163" s="683"/>
      <c r="L163" s="683"/>
    </row>
    <row r="164" spans="1:38" ht="15" customHeight="1">
      <c r="B164" s="517" t="s">
        <v>482</v>
      </c>
      <c r="C164" s="517"/>
      <c r="D164" s="752" t="s">
        <v>523</v>
      </c>
      <c r="E164" s="881">
        <f>コントロール!J45</f>
        <v>1</v>
      </c>
      <c r="F164" s="578" t="s">
        <v>524</v>
      </c>
      <c r="G164" s="578"/>
      <c r="I164" s="702">
        <f>コントロール!M45</f>
        <v>1</v>
      </c>
      <c r="J164" s="578"/>
      <c r="K164" s="517"/>
      <c r="L164" s="517"/>
    </row>
    <row r="165" spans="1:38" ht="15" customHeight="1">
      <c r="B165" s="517" t="s">
        <v>484</v>
      </c>
      <c r="C165" s="517"/>
      <c r="D165" s="752" t="s">
        <v>485</v>
      </c>
      <c r="E165" s="881">
        <f>コントロール!J46</f>
        <v>1</v>
      </c>
      <c r="F165" s="578" t="s">
        <v>619</v>
      </c>
      <c r="G165" s="578"/>
      <c r="I165" s="702">
        <f>コントロール!M46</f>
        <v>2</v>
      </c>
      <c r="J165" s="578"/>
      <c r="K165" s="517"/>
      <c r="L165" s="517"/>
    </row>
    <row r="166" spans="1:38" ht="15" customHeight="1">
      <c r="B166" s="517" t="s">
        <v>703</v>
      </c>
      <c r="C166" s="517"/>
      <c r="D166" s="752" t="s">
        <v>699</v>
      </c>
      <c r="E166" s="881">
        <f>コントロール!J47</f>
        <v>0</v>
      </c>
      <c r="F166" s="578" t="s">
        <v>620</v>
      </c>
      <c r="G166" s="578"/>
      <c r="I166" s="702" t="s">
        <v>516</v>
      </c>
      <c r="J166" s="508" t="s">
        <v>1334</v>
      </c>
      <c r="K166" s="517"/>
      <c r="L166" s="517"/>
    </row>
    <row r="167" spans="1:38" ht="15" customHeight="1">
      <c r="B167" s="517" t="s">
        <v>1212</v>
      </c>
      <c r="C167" s="517"/>
      <c r="D167" s="545" t="s">
        <v>557</v>
      </c>
      <c r="E167" s="881">
        <f>コントロール!J48</f>
        <v>0</v>
      </c>
      <c r="F167" s="578" t="s">
        <v>1342</v>
      </c>
      <c r="G167" s="517"/>
      <c r="I167" s="702">
        <f>コントロール!M48</f>
        <v>2</v>
      </c>
      <c r="J167" s="508" t="s">
        <v>1343</v>
      </c>
      <c r="K167" s="517"/>
      <c r="L167" s="578"/>
    </row>
    <row r="168" spans="1:38" ht="15" customHeight="1">
      <c r="C168" s="517"/>
      <c r="D168" s="716" t="s">
        <v>488</v>
      </c>
      <c r="E168" s="881" t="str">
        <f>コントロール!J49</f>
        <v>枝分要</v>
      </c>
      <c r="F168" s="508" t="s">
        <v>510</v>
      </c>
      <c r="G168" s="578"/>
      <c r="H168" s="578"/>
      <c r="I168" s="578"/>
      <c r="J168" s="578"/>
      <c r="K168" s="578"/>
      <c r="L168" s="578"/>
    </row>
    <row r="170" spans="1:38" ht="15" customHeight="1">
      <c r="A170" s="508" t="s">
        <v>1373</v>
      </c>
    </row>
    <row r="171" spans="1:38" ht="15" customHeight="1">
      <c r="A171" s="537" t="s">
        <v>1274</v>
      </c>
      <c r="B171" s="538"/>
      <c r="C171" s="538"/>
      <c r="D171" s="538"/>
      <c r="E171" s="538"/>
      <c r="F171" s="538"/>
      <c r="G171" s="538"/>
      <c r="H171" s="538"/>
      <c r="I171" s="538"/>
      <c r="J171" s="538"/>
      <c r="K171" s="505" t="s">
        <v>1477</v>
      </c>
      <c r="L171" s="538"/>
      <c r="M171" s="538"/>
      <c r="N171" s="538"/>
      <c r="O171" s="538"/>
      <c r="P171" s="505"/>
      <c r="Q171" s="505"/>
      <c r="R171" s="505"/>
      <c r="S171" s="505"/>
      <c r="T171" s="505"/>
      <c r="U171" s="505"/>
      <c r="V171" s="506"/>
      <c r="W171" s="517"/>
    </row>
    <row r="172" spans="1:38" ht="15" customHeight="1">
      <c r="A172" s="539" t="s">
        <v>1275</v>
      </c>
      <c r="B172" s="505"/>
      <c r="C172" s="505"/>
      <c r="D172" s="505"/>
      <c r="E172" s="505"/>
      <c r="F172" s="505"/>
      <c r="G172" s="505"/>
      <c r="H172" s="505"/>
      <c r="I172" s="505"/>
      <c r="J172" s="505"/>
      <c r="K172" s="505"/>
      <c r="L172" s="505"/>
      <c r="M172" s="505"/>
      <c r="N172" s="505"/>
      <c r="O172" s="505"/>
      <c r="P172" s="505"/>
      <c r="Q172" s="505"/>
      <c r="R172" s="505"/>
      <c r="S172" s="505"/>
      <c r="T172" s="505"/>
      <c r="U172" s="505"/>
      <c r="V172" s="506"/>
      <c r="W172" s="517"/>
    </row>
    <row r="173" spans="1:38" s="502" customFormat="1" ht="18" customHeight="1">
      <c r="A173" s="539" t="s">
        <v>1276</v>
      </c>
      <c r="B173" s="505"/>
      <c r="C173" s="505"/>
      <c r="D173" s="505"/>
      <c r="E173" s="505"/>
      <c r="F173" s="505"/>
      <c r="G173" s="505"/>
      <c r="H173" s="505"/>
      <c r="I173" s="505"/>
      <c r="J173" s="505"/>
      <c r="K173" s="505"/>
      <c r="L173" s="505"/>
      <c r="M173" s="505"/>
      <c r="N173" s="505"/>
      <c r="O173" s="505"/>
      <c r="P173" s="505"/>
      <c r="Q173" s="505"/>
      <c r="R173" s="505"/>
      <c r="S173" s="505"/>
      <c r="T173" s="505"/>
      <c r="U173" s="505"/>
      <c r="V173" s="506"/>
      <c r="W173" s="517"/>
      <c r="X173" s="517"/>
      <c r="AF173" s="530"/>
      <c r="AG173" s="530"/>
      <c r="AH173" s="530"/>
      <c r="AI173" s="530"/>
      <c r="AJ173" s="530"/>
      <c r="AK173" s="530"/>
      <c r="AL173" s="530"/>
    </row>
    <row r="174" spans="1:38" s="502" customFormat="1" ht="18" customHeight="1">
      <c r="A174" s="539" t="s">
        <v>1416</v>
      </c>
      <c r="B174" s="505"/>
      <c r="C174" s="505"/>
      <c r="D174" s="505"/>
      <c r="E174" s="505"/>
      <c r="F174" s="505"/>
      <c r="G174" s="505"/>
      <c r="H174" s="505"/>
      <c r="I174" s="505"/>
      <c r="J174" s="505"/>
      <c r="K174" s="505"/>
      <c r="L174" s="505"/>
      <c r="M174" s="505"/>
      <c r="N174" s="505"/>
      <c r="O174" s="505"/>
      <c r="P174" s="505"/>
      <c r="Q174" s="505"/>
      <c r="R174" s="505"/>
      <c r="S174" s="505"/>
      <c r="T174" s="505"/>
      <c r="U174" s="505"/>
      <c r="V174" s="506"/>
      <c r="W174" s="517"/>
      <c r="X174" s="517"/>
      <c r="AF174" s="530"/>
      <c r="AG174" s="530"/>
      <c r="AH174" s="530"/>
      <c r="AI174" s="530"/>
      <c r="AJ174" s="530"/>
      <c r="AK174" s="530"/>
      <c r="AL174" s="530"/>
    </row>
    <row r="175" spans="1:38" s="502" customFormat="1" ht="18" customHeight="1" thickBot="1">
      <c r="A175" s="505"/>
      <c r="B175" s="505"/>
      <c r="C175" s="505"/>
      <c r="D175" s="882" t="s">
        <v>1266</v>
      </c>
      <c r="E175" s="883"/>
      <c r="F175" s="883"/>
      <c r="G175" s="540" t="s">
        <v>1233</v>
      </c>
      <c r="H175" s="882" t="s">
        <v>1267</v>
      </c>
      <c r="I175" s="883"/>
      <c r="J175" s="883"/>
      <c r="K175" s="540" t="s">
        <v>1233</v>
      </c>
      <c r="L175" s="882" t="s">
        <v>1268</v>
      </c>
      <c r="M175" s="883"/>
      <c r="N175" s="883"/>
      <c r="O175" s="540" t="s">
        <v>1233</v>
      </c>
      <c r="P175" s="541"/>
      <c r="Q175" s="505"/>
      <c r="R175" s="505"/>
      <c r="S175" s="506"/>
      <c r="T175" s="517"/>
      <c r="U175" s="517"/>
      <c r="AF175" s="505"/>
      <c r="AG175" s="505"/>
      <c r="AH175" s="505"/>
      <c r="AI175" s="505"/>
      <c r="AJ175" s="505"/>
      <c r="AK175" s="509"/>
      <c r="AL175" s="509"/>
    </row>
    <row r="176" spans="1:38" s="502" customFormat="1" ht="18" customHeight="1" thickTop="1">
      <c r="A176" s="505"/>
      <c r="B176" s="505"/>
      <c r="C176" s="518" t="s">
        <v>1230</v>
      </c>
      <c r="D176" s="542" t="b">
        <f>+'23年3月改正NEXI使用欄'!D21</f>
        <v>0</v>
      </c>
      <c r="E176" s="505" t="s">
        <v>1231</v>
      </c>
      <c r="F176" s="505"/>
      <c r="G176" s="543">
        <v>1</v>
      </c>
      <c r="H176" s="655" t="b">
        <f>+'23年3月改正NEXI使用欄'!I21</f>
        <v>0</v>
      </c>
      <c r="I176" s="505" t="s">
        <v>1232</v>
      </c>
      <c r="J176" s="505"/>
      <c r="K176" s="543">
        <v>2</v>
      </c>
      <c r="L176" s="655" t="b">
        <f>+'23年3月改正NEXI使用欄'!N21</f>
        <v>0</v>
      </c>
      <c r="M176" s="505" t="s">
        <v>1237</v>
      </c>
      <c r="N176" s="505"/>
      <c r="O176" s="543">
        <v>3</v>
      </c>
      <c r="P176" s="544">
        <f>+'23年3月改正NEXI使用欄'!S21</f>
        <v>0</v>
      </c>
      <c r="Q176" s="505" t="s">
        <v>1394</v>
      </c>
      <c r="R176" s="505"/>
      <c r="S176" s="506"/>
      <c r="T176" s="517"/>
      <c r="U176" s="517"/>
      <c r="AF176" s="509"/>
      <c r="AG176" s="509"/>
      <c r="AH176" s="509"/>
      <c r="AI176" s="545"/>
      <c r="AJ176" s="508"/>
      <c r="AK176" s="509"/>
      <c r="AL176" s="509"/>
    </row>
    <row r="177" spans="1:60" s="502" customFormat="1" ht="18" customHeight="1">
      <c r="A177" s="505"/>
      <c r="B177" s="505"/>
      <c r="C177" s="545" t="s">
        <v>1402</v>
      </c>
      <c r="D177" s="884" t="b">
        <f>+'23年3月改正NEXI使用欄'!D22</f>
        <v>0</v>
      </c>
      <c r="E177" s="547" t="s">
        <v>1265</v>
      </c>
      <c r="F177" s="547"/>
      <c r="G177" s="548">
        <v>1</v>
      </c>
      <c r="H177" s="885" t="b">
        <f>+'23年3月改正NEXI使用欄'!I22</f>
        <v>0</v>
      </c>
      <c r="I177" s="547" t="s">
        <v>1272</v>
      </c>
      <c r="J177" s="547"/>
      <c r="K177" s="549">
        <v>2</v>
      </c>
      <c r="L177" s="550"/>
      <c r="M177" s="551"/>
      <c r="N177" s="551"/>
      <c r="O177" s="552"/>
      <c r="P177" s="553">
        <f>+'23年3月改正NEXI使用欄'!S22</f>
        <v>0</v>
      </c>
      <c r="Q177" s="505" t="s">
        <v>1273</v>
      </c>
      <c r="R177" s="505"/>
      <c r="S177" s="506"/>
      <c r="T177" s="517"/>
      <c r="U177" s="517"/>
      <c r="AF177" s="505"/>
      <c r="AG177" s="505"/>
      <c r="AH177" s="509"/>
      <c r="AI177" s="545"/>
      <c r="AJ177" s="508"/>
      <c r="AK177" s="509"/>
      <c r="AL177" s="509"/>
    </row>
    <row r="178" spans="1:60" s="502" customFormat="1" ht="18" customHeight="1">
      <c r="N178" s="506"/>
      <c r="O178" s="518" t="s">
        <v>1239</v>
      </c>
      <c r="P178" s="554" t="str">
        <f>+'23年3月改正NEXI使用欄'!S23</f>
        <v>00</v>
      </c>
      <c r="Q178" s="506"/>
      <c r="R178" s="518" t="s">
        <v>1306</v>
      </c>
      <c r="S178" s="557" t="str">
        <f>+'23年3月改正NEXI使用欄'!X23</f>
        <v>未選択の項目があります</v>
      </c>
      <c r="Y178" s="505"/>
      <c r="AF178" s="505"/>
      <c r="AG178" s="505"/>
      <c r="AH178" s="509"/>
      <c r="AI178" s="545"/>
      <c r="AJ178" s="508"/>
      <c r="AK178" s="509"/>
      <c r="AL178" s="509"/>
    </row>
    <row r="179" spans="1:60" s="502" customFormat="1" ht="18" customHeight="1">
      <c r="A179" s="558" t="s">
        <v>1412</v>
      </c>
      <c r="N179" s="559"/>
      <c r="S179" s="506"/>
      <c r="T179" s="517"/>
      <c r="U179" s="517"/>
      <c r="AF179" s="505"/>
      <c r="AG179" s="505"/>
      <c r="AH179" s="509"/>
      <c r="AI179" s="545"/>
      <c r="AJ179" s="508"/>
      <c r="AK179" s="509"/>
      <c r="AL179" s="509"/>
    </row>
    <row r="180" spans="1:60" s="502" customFormat="1" ht="18" customHeight="1" thickBot="1">
      <c r="A180" s="506"/>
      <c r="B180" s="505"/>
      <c r="C180" s="518"/>
      <c r="D180" s="882" t="s">
        <v>1266</v>
      </c>
      <c r="E180" s="883"/>
      <c r="F180" s="883"/>
      <c r="G180" s="540" t="s">
        <v>1233</v>
      </c>
      <c r="H180" s="882" t="s">
        <v>1267</v>
      </c>
      <c r="I180" s="883"/>
      <c r="J180" s="883"/>
      <c r="K180" s="540" t="s">
        <v>1233</v>
      </c>
      <c r="L180" s="882"/>
      <c r="M180" s="883"/>
      <c r="N180" s="883"/>
      <c r="O180" s="540"/>
      <c r="P180" s="541"/>
      <c r="R180" s="505"/>
      <c r="S180" s="506"/>
      <c r="T180" s="517"/>
      <c r="U180" s="517"/>
      <c r="AF180" s="505"/>
      <c r="AG180" s="505"/>
      <c r="AH180" s="509"/>
      <c r="AI180" s="545"/>
      <c r="AJ180" s="508"/>
      <c r="AK180" s="509"/>
      <c r="AL180" s="509"/>
    </row>
    <row r="181" spans="1:60" s="502" customFormat="1" ht="18" customHeight="1" thickTop="1">
      <c r="A181" s="505"/>
      <c r="B181" s="505"/>
      <c r="C181" s="545" t="s">
        <v>1402</v>
      </c>
      <c r="D181" s="560" t="b">
        <f>+'23年3月改正NEXI使用欄'!D26</f>
        <v>0</v>
      </c>
      <c r="E181" s="561" t="s">
        <v>1403</v>
      </c>
      <c r="F181" s="561"/>
      <c r="G181" s="562">
        <v>1</v>
      </c>
      <c r="H181" s="563" t="b">
        <f>+'23年3月改正NEXI使用欄'!I26</f>
        <v>0</v>
      </c>
      <c r="I181" s="561" t="s">
        <v>1404</v>
      </c>
      <c r="J181" s="561"/>
      <c r="K181" s="564">
        <v>2</v>
      </c>
      <c r="L181" s="550"/>
      <c r="M181" s="551"/>
      <c r="N181" s="551"/>
      <c r="O181" s="552"/>
      <c r="P181" s="565">
        <f>+'23年3月改正NEXI使用欄'!S26</f>
        <v>0</v>
      </c>
      <c r="Q181" s="505"/>
      <c r="R181" s="505"/>
      <c r="S181" s="506"/>
      <c r="T181" s="517"/>
      <c r="U181" s="517"/>
      <c r="AF181" s="505"/>
      <c r="AG181" s="505"/>
      <c r="AH181" s="509"/>
      <c r="AI181" s="545"/>
      <c r="AJ181" s="508"/>
      <c r="AK181" s="509"/>
      <c r="AL181" s="509"/>
    </row>
    <row r="182" spans="1:60" s="502" customFormat="1" ht="18" customHeight="1">
      <c r="A182" s="505"/>
      <c r="B182" s="505"/>
      <c r="C182" s="518" t="s">
        <v>1405</v>
      </c>
      <c r="D182" s="546" t="b">
        <f>+'23年3月改正NEXI使用欄'!D27</f>
        <v>0</v>
      </c>
      <c r="E182" s="547" t="s">
        <v>1407</v>
      </c>
      <c r="F182" s="547"/>
      <c r="G182" s="548">
        <v>1</v>
      </c>
      <c r="H182" s="566" t="b">
        <f>+'23年3月改正NEXI使用欄'!I27</f>
        <v>0</v>
      </c>
      <c r="I182" s="547" t="s">
        <v>1406</v>
      </c>
      <c r="J182" s="547"/>
      <c r="K182" s="567">
        <v>2</v>
      </c>
      <c r="L182" s="550"/>
      <c r="M182" s="551"/>
      <c r="N182" s="551"/>
      <c r="O182" s="552"/>
      <c r="P182" s="553">
        <f>+'23年3月改正NEXI使用欄'!S27</f>
        <v>0</v>
      </c>
      <c r="Q182" s="505"/>
      <c r="R182" s="505"/>
      <c r="S182" s="506"/>
      <c r="T182" s="517"/>
      <c r="U182" s="517"/>
      <c r="AF182" s="505"/>
      <c r="AG182" s="505"/>
      <c r="AH182" s="509"/>
      <c r="AI182" s="545"/>
      <c r="AJ182" s="508"/>
      <c r="AK182" s="509"/>
      <c r="AL182" s="509"/>
    </row>
    <row r="183" spans="1:60" s="502" customFormat="1" ht="18" customHeight="1">
      <c r="A183" s="505"/>
      <c r="B183" s="505"/>
      <c r="C183" s="518"/>
      <c r="D183" s="568"/>
      <c r="E183" s="505"/>
      <c r="F183" s="505"/>
      <c r="G183" s="569"/>
      <c r="H183" s="568"/>
      <c r="I183" s="505"/>
      <c r="N183" s="506"/>
      <c r="O183" s="518" t="s">
        <v>1239</v>
      </c>
      <c r="P183" s="554" t="str">
        <f>+'23年3月改正NEXI使用欄'!S28</f>
        <v>00</v>
      </c>
      <c r="Q183" s="506"/>
      <c r="R183" s="518" t="s">
        <v>1306</v>
      </c>
      <c r="S183" s="557" t="str">
        <f>+'23年3月改正NEXI使用欄'!X28</f>
        <v>　</v>
      </c>
      <c r="AF183" s="505"/>
      <c r="AG183" s="505"/>
      <c r="AH183" s="509"/>
      <c r="AI183" s="545"/>
      <c r="AJ183" s="508"/>
      <c r="AK183" s="509"/>
      <c r="AL183" s="509"/>
    </row>
    <row r="184" spans="1:60" s="502" customFormat="1" ht="18" customHeight="1">
      <c r="A184" s="626" t="s">
        <v>1245</v>
      </c>
      <c r="B184" s="627"/>
      <c r="C184" s="627"/>
      <c r="D184" s="627"/>
      <c r="E184" s="627"/>
      <c r="F184" s="627"/>
      <c r="G184" s="627"/>
      <c r="H184" s="627"/>
      <c r="I184" s="627"/>
      <c r="J184" s="627"/>
      <c r="AK184" s="628"/>
      <c r="AL184" s="628"/>
      <c r="AM184" s="628"/>
      <c r="AN184" s="628"/>
      <c r="AO184" s="628"/>
      <c r="AP184" s="572"/>
      <c r="AQ184" s="572"/>
      <c r="AR184" s="572"/>
      <c r="AS184" s="572"/>
      <c r="AT184" s="572"/>
      <c r="AU184" s="572"/>
      <c r="AV184" s="572"/>
      <c r="AW184" s="572"/>
      <c r="AX184" s="572"/>
      <c r="AY184" s="572"/>
      <c r="AZ184" s="572"/>
      <c r="BA184" s="572"/>
      <c r="BB184" s="572"/>
      <c r="BC184" s="572"/>
      <c r="BD184" s="572"/>
      <c r="BE184" s="572"/>
      <c r="BF184" s="572"/>
      <c r="BG184" s="572"/>
      <c r="BH184" s="572"/>
    </row>
    <row r="185" spans="1:60" s="502" customFormat="1" ht="18" customHeight="1">
      <c r="A185" s="539" t="s">
        <v>1416</v>
      </c>
      <c r="AD185" s="629"/>
      <c r="AG185" s="629"/>
      <c r="AJ185" s="629"/>
      <c r="AM185" s="629"/>
      <c r="AP185" s="572"/>
      <c r="AQ185" s="572"/>
      <c r="AR185" s="572"/>
      <c r="AS185" s="572"/>
      <c r="AT185" s="572"/>
      <c r="AU185" s="572"/>
      <c r="AV185" s="572"/>
      <c r="AW185" s="572"/>
      <c r="AX185" s="572"/>
      <c r="AY185" s="572"/>
      <c r="AZ185" s="572"/>
      <c r="BA185" s="572"/>
      <c r="BB185" s="572"/>
      <c r="BC185" s="572"/>
      <c r="BD185" s="572"/>
      <c r="BE185" s="572"/>
      <c r="BF185" s="572"/>
      <c r="BG185" s="572"/>
      <c r="BH185" s="572"/>
    </row>
    <row r="186" spans="1:60" s="502" customFormat="1" ht="18" customHeight="1">
      <c r="B186" s="518" t="s">
        <v>1239</v>
      </c>
      <c r="C186" s="554" t="str">
        <f>+'23年3月改正NEXI使用欄'!D62</f>
        <v>00</v>
      </c>
      <c r="D186" s="509" t="s">
        <v>1457</v>
      </c>
      <c r="AD186" s="629"/>
      <c r="AG186" s="629"/>
      <c r="AJ186" s="629"/>
      <c r="AM186" s="629"/>
      <c r="AP186" s="572"/>
      <c r="AQ186" s="572"/>
      <c r="AR186" s="572"/>
      <c r="AS186" s="572"/>
      <c r="AT186" s="572"/>
      <c r="AU186" s="572"/>
      <c r="AV186" s="572"/>
      <c r="AW186" s="572"/>
      <c r="AX186" s="572"/>
      <c r="AY186" s="572"/>
      <c r="AZ186" s="572"/>
      <c r="BA186" s="572"/>
      <c r="BB186" s="572"/>
      <c r="BC186" s="572"/>
      <c r="BD186" s="572"/>
      <c r="BE186" s="572"/>
      <c r="BF186" s="572"/>
      <c r="BG186" s="572"/>
      <c r="BH186" s="572"/>
    </row>
    <row r="187" spans="1:60" s="502" customFormat="1" ht="18" customHeight="1">
      <c r="A187" s="558" t="s">
        <v>1412</v>
      </c>
      <c r="AD187" s="629"/>
      <c r="AG187" s="629"/>
      <c r="AJ187" s="629"/>
      <c r="AM187" s="629"/>
      <c r="AP187" s="572"/>
      <c r="AQ187" s="572"/>
      <c r="AR187" s="572"/>
      <c r="AS187" s="572"/>
      <c r="AT187" s="572"/>
      <c r="AU187" s="572"/>
      <c r="AV187" s="572"/>
      <c r="AW187" s="572"/>
      <c r="AX187" s="572"/>
      <c r="AY187" s="572"/>
      <c r="AZ187" s="572"/>
      <c r="BA187" s="572"/>
      <c r="BB187" s="572"/>
      <c r="BC187" s="572"/>
      <c r="BD187" s="572"/>
      <c r="BE187" s="572"/>
      <c r="BF187" s="572"/>
      <c r="BG187" s="572"/>
      <c r="BH187" s="572"/>
    </row>
    <row r="188" spans="1:60" s="502" customFormat="1" ht="18" customHeight="1">
      <c r="A188" s="558"/>
      <c r="B188" s="518" t="s">
        <v>1239</v>
      </c>
      <c r="C188" s="554" t="str">
        <f>+'23年3月改正NEXI使用欄'!D64</f>
        <v>00</v>
      </c>
      <c r="D188" s="509" t="s">
        <v>1458</v>
      </c>
      <c r="AD188" s="629"/>
      <c r="AG188" s="629"/>
      <c r="AJ188" s="629"/>
      <c r="AM188" s="629"/>
      <c r="AP188" s="572"/>
      <c r="AQ188" s="572"/>
      <c r="AR188" s="572"/>
      <c r="AS188" s="572"/>
      <c r="AT188" s="572"/>
      <c r="AU188" s="572"/>
      <c r="AV188" s="572"/>
      <c r="AW188" s="572"/>
      <c r="AX188" s="572"/>
      <c r="AY188" s="572"/>
      <c r="AZ188" s="572"/>
      <c r="BA188" s="572"/>
      <c r="BB188" s="572"/>
      <c r="BC188" s="572"/>
      <c r="BD188" s="572"/>
      <c r="BE188" s="572"/>
      <c r="BF188" s="572"/>
      <c r="BG188" s="572"/>
      <c r="BH188" s="572"/>
    </row>
    <row r="189" spans="1:60" s="502" customFormat="1" ht="18" customHeight="1">
      <c r="A189" s="558"/>
      <c r="B189" s="506"/>
      <c r="C189" s="518"/>
      <c r="D189" s="554"/>
      <c r="E189" s="509"/>
      <c r="AD189" s="629"/>
      <c r="AG189" s="629"/>
      <c r="AJ189" s="629"/>
      <c r="AM189" s="629"/>
      <c r="AP189" s="572"/>
      <c r="AQ189" s="572"/>
      <c r="AR189" s="572"/>
      <c r="AS189" s="572"/>
      <c r="AT189" s="572"/>
      <c r="AU189" s="572"/>
      <c r="AV189" s="572"/>
      <c r="AW189" s="572"/>
      <c r="AX189" s="572"/>
      <c r="AY189" s="572"/>
      <c r="AZ189" s="572"/>
      <c r="BA189" s="572"/>
      <c r="BB189" s="572"/>
      <c r="BC189" s="572"/>
      <c r="BD189" s="572"/>
      <c r="BE189" s="572"/>
      <c r="BF189" s="572"/>
      <c r="BG189" s="572"/>
      <c r="BH189" s="572"/>
    </row>
    <row r="190" spans="1:60" s="502" customFormat="1" ht="18" customHeight="1">
      <c r="A190" s="630" t="s">
        <v>1244</v>
      </c>
      <c r="AP190" s="572"/>
      <c r="AQ190" s="572"/>
      <c r="AR190" s="572"/>
      <c r="AS190" s="572"/>
      <c r="AT190" s="572"/>
      <c r="AU190" s="572"/>
      <c r="AV190" s="572"/>
      <c r="AW190" s="572"/>
      <c r="AX190" s="572"/>
      <c r="AY190" s="572"/>
      <c r="AZ190" s="572"/>
      <c r="BA190" s="572"/>
      <c r="BB190" s="572"/>
      <c r="BC190" s="572"/>
      <c r="BD190" s="572"/>
      <c r="BE190" s="572"/>
      <c r="BF190" s="572"/>
      <c r="BG190" s="572"/>
      <c r="BH190" s="572"/>
    </row>
    <row r="191" spans="1:60" s="502" customFormat="1" ht="18" customHeight="1" thickBot="1">
      <c r="A191" s="575" t="s">
        <v>1234</v>
      </c>
      <c r="B191" s="886" t="s">
        <v>1229</v>
      </c>
      <c r="C191" s="887"/>
      <c r="D191" s="886" t="s">
        <v>1319</v>
      </c>
      <c r="E191" s="887"/>
      <c r="F191" s="886" t="s">
        <v>1463</v>
      </c>
      <c r="G191" s="887"/>
      <c r="H191" s="888" t="s">
        <v>1464</v>
      </c>
      <c r="I191" s="888"/>
      <c r="J191" s="631" t="s">
        <v>1465</v>
      </c>
      <c r="K191" s="631"/>
      <c r="L191" s="631"/>
      <c r="M191" s="631"/>
      <c r="N191" s="631"/>
      <c r="O191" s="631"/>
      <c r="P191" s="631"/>
      <c r="Q191" s="889" t="s">
        <v>1318</v>
      </c>
      <c r="R191" s="631"/>
      <c r="S191" s="889" t="s">
        <v>1474</v>
      </c>
      <c r="T191" s="632"/>
      <c r="U191" s="890"/>
      <c r="V191" s="890"/>
      <c r="X191" s="890"/>
      <c r="Y191" s="890"/>
      <c r="Z191" s="890"/>
      <c r="AA191" s="890"/>
      <c r="AB191" s="890"/>
      <c r="AP191" s="572"/>
      <c r="AQ191" s="572"/>
      <c r="AR191" s="572"/>
      <c r="AS191" s="572"/>
      <c r="AT191" s="572"/>
      <c r="AU191" s="572"/>
      <c r="AV191" s="572"/>
      <c r="AW191" s="572"/>
      <c r="AX191" s="572"/>
      <c r="AY191" s="572"/>
      <c r="AZ191" s="572"/>
      <c r="BA191" s="572"/>
      <c r="BB191" s="572"/>
      <c r="BC191" s="572"/>
      <c r="BD191" s="572"/>
      <c r="BE191" s="572"/>
      <c r="BF191" s="572"/>
      <c r="BG191" s="572"/>
      <c r="BH191" s="572"/>
    </row>
    <row r="192" spans="1:60" s="502" customFormat="1" ht="18" customHeight="1" thickTop="1">
      <c r="A192" s="633" t="str">
        <f>+'23年3月改正NEXI使用欄'!A68</f>
        <v>00</v>
      </c>
      <c r="B192" s="772" t="e">
        <f>+'23年3月改正NEXI使用欄'!B68</f>
        <v>#N/A</v>
      </c>
      <c r="C192" s="637"/>
      <c r="D192" s="637" t="e">
        <f>+'23年3月改正NEXI使用欄'!E68</f>
        <v>#N/A</v>
      </c>
      <c r="E192" s="637"/>
      <c r="F192" s="772" t="str">
        <f>+'23年3月改正NEXI使用欄'!H68</f>
        <v>－－－</v>
      </c>
      <c r="G192" s="773"/>
      <c r="H192" s="891" t="str">
        <f>+'23年3月改正NEXI使用欄'!K68</f>
        <v>－－－</v>
      </c>
      <c r="I192" s="892"/>
      <c r="J192" s="621" t="e">
        <f>+'23年3月改正NEXI使用欄'!N68</f>
        <v>#N/A</v>
      </c>
      <c r="K192" s="637"/>
      <c r="L192" s="637"/>
      <c r="M192" s="637"/>
      <c r="N192" s="637"/>
      <c r="O192" s="637"/>
      <c r="P192" s="637"/>
      <c r="Q192" s="638" t="e">
        <f>+'23年3月改正NEXI使用欄'!AD68</f>
        <v>#N/A</v>
      </c>
      <c r="R192" s="638" t="e">
        <f>+'23年3月改正NEXI使用欄'!AG68</f>
        <v>#N/A</v>
      </c>
      <c r="S192" s="638" t="e">
        <f>+'23年3月改正NEXI使用欄'!AJ68</f>
        <v>#N/A</v>
      </c>
      <c r="T192" s="638" t="e">
        <f>+'23年3月改正NEXI使用欄'!AM68</f>
        <v>#N/A</v>
      </c>
      <c r="U192" s="581"/>
      <c r="V192" s="581"/>
      <c r="X192" s="581"/>
      <c r="Y192" s="581"/>
      <c r="AA192" s="581"/>
      <c r="AB192" s="581"/>
      <c r="AP192" s="574"/>
      <c r="AQ192" s="574"/>
      <c r="AR192" s="574"/>
      <c r="AS192" s="574"/>
      <c r="AT192" s="574"/>
      <c r="AU192" s="574"/>
      <c r="AV192" s="574"/>
      <c r="AW192" s="574"/>
      <c r="AX192" s="574"/>
      <c r="AY192" s="574"/>
      <c r="AZ192" s="574"/>
      <c r="BA192" s="574"/>
      <c r="BB192" s="574"/>
      <c r="BC192" s="574"/>
      <c r="BD192" s="574"/>
      <c r="BE192" s="574"/>
      <c r="BF192" s="572"/>
      <c r="BG192" s="572"/>
      <c r="BH192" s="572"/>
    </row>
    <row r="193" spans="1:60" s="502" customFormat="1" ht="18" customHeight="1">
      <c r="A193" s="639"/>
      <c r="C193" s="545" t="s">
        <v>1308</v>
      </c>
      <c r="D193" s="641" t="str">
        <f>+'23年3月改正NEXI使用欄'!E69</f>
        <v>※ 別添１シートの提出は不要です。※</v>
      </c>
      <c r="AP193" s="603"/>
      <c r="AQ193" s="587"/>
      <c r="AR193" s="574"/>
      <c r="AS193" s="574"/>
      <c r="AT193" s="574"/>
      <c r="AU193" s="574"/>
      <c r="AV193" s="574"/>
      <c r="AW193" s="574"/>
      <c r="AX193" s="574"/>
      <c r="AY193" s="574"/>
      <c r="AZ193" s="574"/>
      <c r="BA193" s="574"/>
      <c r="BB193" s="574"/>
      <c r="BC193" s="572"/>
      <c r="BD193" s="572"/>
      <c r="BE193" s="572"/>
      <c r="BF193" s="572"/>
      <c r="BG193" s="572"/>
      <c r="BH193" s="572"/>
    </row>
    <row r="194" spans="1:60" s="502" customFormat="1" ht="18" customHeight="1">
      <c r="C194" s="509" t="s">
        <v>1468</v>
      </c>
      <c r="E194" s="509"/>
      <c r="F194" s="545" t="s">
        <v>1466</v>
      </c>
      <c r="G194" s="641" t="str">
        <f>+'23年3月改正NEXI使用欄'!L70</f>
        <v>※ 別添１シートの提出は不要です。※</v>
      </c>
      <c r="AP194" s="603"/>
      <c r="AQ194" s="587"/>
      <c r="AR194" s="574"/>
      <c r="AS194" s="574"/>
      <c r="AT194" s="574"/>
      <c r="AU194" s="574"/>
      <c r="AV194" s="574"/>
      <c r="AW194" s="574"/>
      <c r="AX194" s="574"/>
      <c r="AY194" s="574"/>
      <c r="AZ194" s="574"/>
      <c r="BA194" s="574"/>
      <c r="BB194" s="574"/>
      <c r="BC194" s="572"/>
      <c r="BD194" s="572"/>
      <c r="BE194" s="572"/>
      <c r="BF194" s="572"/>
      <c r="BG194" s="572"/>
      <c r="BH194" s="572"/>
    </row>
    <row r="195" spans="1:60" s="502" customFormat="1" ht="18" customHeight="1">
      <c r="F195" s="545" t="s">
        <v>1467</v>
      </c>
      <c r="G195" s="641" t="str">
        <f>+'23年3月改正NEXI使用欄'!L71</f>
        <v/>
      </c>
      <c r="J195" s="545"/>
      <c r="AP195" s="603"/>
      <c r="AQ195" s="587"/>
      <c r="AR195" s="574"/>
      <c r="AS195" s="574"/>
      <c r="AT195" s="574"/>
      <c r="AU195" s="574"/>
      <c r="AV195" s="574"/>
      <c r="AW195" s="574"/>
      <c r="AX195" s="574"/>
      <c r="AY195" s="574"/>
      <c r="AZ195" s="574"/>
      <c r="BA195" s="574"/>
      <c r="BB195" s="574"/>
      <c r="BC195" s="572"/>
      <c r="BD195" s="572"/>
      <c r="BE195" s="572"/>
      <c r="BF195" s="572"/>
      <c r="BG195" s="572"/>
      <c r="BH195" s="572"/>
    </row>
    <row r="197" spans="1:60" ht="15" customHeight="1">
      <c r="A197" s="630" t="s">
        <v>1355</v>
      </c>
    </row>
    <row r="198" spans="1:60" ht="15" customHeight="1">
      <c r="B198" s="893" t="s">
        <v>1356</v>
      </c>
      <c r="C198" s="894"/>
      <c r="D198" s="894"/>
      <c r="E198" s="895"/>
      <c r="F198" s="896" t="s">
        <v>1360</v>
      </c>
      <c r="G198" s="894"/>
      <c r="H198" s="894"/>
      <c r="I198" s="894"/>
      <c r="J198" s="894"/>
      <c r="K198" s="894"/>
      <c r="L198" s="894"/>
      <c r="M198" s="896" t="s">
        <v>1372</v>
      </c>
      <c r="N198" s="897"/>
      <c r="O198" s="895"/>
    </row>
    <row r="199" spans="1:60" ht="15" customHeight="1">
      <c r="B199" s="898" t="s">
        <v>1357</v>
      </c>
      <c r="C199" s="765" t="s">
        <v>1358</v>
      </c>
      <c r="D199" s="766"/>
      <c r="E199" s="763" t="s">
        <v>1359</v>
      </c>
      <c r="F199" s="757" t="s">
        <v>1366</v>
      </c>
      <c r="G199" s="758"/>
      <c r="H199" s="758"/>
      <c r="I199" s="759"/>
      <c r="J199" s="757" t="s">
        <v>1367</v>
      </c>
      <c r="K199" s="758"/>
      <c r="L199" s="758"/>
      <c r="M199" s="765" t="s">
        <v>1358</v>
      </c>
      <c r="N199" s="899"/>
      <c r="O199" s="763" t="s">
        <v>1359</v>
      </c>
    </row>
    <row r="200" spans="1:60" ht="15" customHeight="1" thickBot="1">
      <c r="B200" s="900"/>
      <c r="C200" s="901"/>
      <c r="D200" s="902"/>
      <c r="E200" s="901"/>
      <c r="F200" s="903" t="s">
        <v>1361</v>
      </c>
      <c r="G200" s="886" t="s">
        <v>1362</v>
      </c>
      <c r="H200" s="904"/>
      <c r="I200" s="902" t="s">
        <v>1359</v>
      </c>
      <c r="J200" s="901" t="s">
        <v>1363</v>
      </c>
      <c r="K200" s="903" t="s">
        <v>1364</v>
      </c>
      <c r="L200" s="905" t="s">
        <v>1365</v>
      </c>
      <c r="M200" s="901"/>
      <c r="N200" s="906"/>
      <c r="O200" s="907"/>
    </row>
    <row r="201" spans="1:60" ht="15" customHeight="1" thickTop="1">
      <c r="B201" s="862" t="str">
        <f>+'別添 1'!B21</f>
        <v>－－－</v>
      </c>
      <c r="C201" s="908" t="str">
        <f>+'別添 1'!G21</f>
        <v/>
      </c>
      <c r="D201" s="909"/>
      <c r="E201" s="910">
        <f>+'別添 1'!P21</f>
        <v>0</v>
      </c>
      <c r="F201" s="826" t="str">
        <f>+'別添 1'!B28</f>
        <v>－－－</v>
      </c>
      <c r="G201" s="910" t="str">
        <f>+'別添 1'!G28</f>
        <v>－－－</v>
      </c>
      <c r="H201" s="911"/>
      <c r="I201" s="911">
        <f>+'別添 1'!N28</f>
        <v>0</v>
      </c>
      <c r="J201" s="910" t="str">
        <f>+'別添 1'!B35</f>
        <v>－－－</v>
      </c>
      <c r="K201" s="826" t="str">
        <f>+'別添 1'!G35</f>
        <v>－－－</v>
      </c>
      <c r="L201" s="509">
        <f>+'別添 1'!L35</f>
        <v>0</v>
      </c>
      <c r="M201" s="910">
        <f>+'別添 1'!B42</f>
        <v>0</v>
      </c>
      <c r="N201" s="912"/>
      <c r="O201" s="826">
        <f>+'別添 1'!N42</f>
        <v>0</v>
      </c>
    </row>
    <row r="202" spans="1:60" ht="15" customHeight="1">
      <c r="B202" s="913" t="str">
        <f>+'別添 1'!B22</f>
        <v>－－－</v>
      </c>
      <c r="C202" s="757" t="str">
        <f>+'別添 1'!G22</f>
        <v/>
      </c>
      <c r="D202" s="759"/>
      <c r="E202" s="757">
        <f>+'別添 1'!P22</f>
        <v>0</v>
      </c>
      <c r="F202" s="914" t="str">
        <f>+'別添 1'!B29</f>
        <v>－－－</v>
      </c>
      <c r="G202" s="757" t="str">
        <f>+'別添 1'!G29</f>
        <v>－－－</v>
      </c>
      <c r="H202" s="759"/>
      <c r="I202" s="759">
        <f>+'別添 1'!N29</f>
        <v>0</v>
      </c>
      <c r="J202" s="757" t="str">
        <f>+'別添 1'!B36</f>
        <v>－－－</v>
      </c>
      <c r="K202" s="914" t="str">
        <f>+'別添 1'!G36</f>
        <v>－－－</v>
      </c>
      <c r="L202" s="758">
        <f>+'別添 1'!L36</f>
        <v>0</v>
      </c>
      <c r="M202" s="757">
        <f>+'別添 1'!B43</f>
        <v>0</v>
      </c>
      <c r="N202" s="915"/>
      <c r="O202" s="914">
        <f>+'別添 1'!N43</f>
        <v>0</v>
      </c>
    </row>
    <row r="203" spans="1:60" ht="15" customHeight="1">
      <c r="M203" s="772">
        <f>+'別添 1'!B44</f>
        <v>0</v>
      </c>
      <c r="N203" s="779"/>
      <c r="O203" s="916">
        <f>+'別添 1'!N44</f>
        <v>0</v>
      </c>
    </row>
  </sheetData>
  <sheetProtection algorithmName="SHA-512" hashValue="wtVJ76nz/GtFzwBRXx28BAkx7oVGicLbpTdzLXBZVB+QVj8cqBkagb4Od26wS5Px4JXWDIAqG0F/2bxAEhgrTw==" saltValue="J/dvM+WlRDO/qATk9wcQGA==" spinCount="100000" sheet="1" objects="1" scenarios="1"/>
  <autoFilter ref="B5:S143" xr:uid="{00000000-0009-0000-0000-000008000000}">
    <filterColumn colId="2" showButton="0"/>
    <filterColumn colId="3" showButton="0"/>
    <filterColumn colId="4" showButton="0"/>
    <filterColumn colId="13" showButton="0"/>
    <filterColumn colId="14" showButton="0"/>
    <filterColumn colId="15" showButton="0"/>
  </autoFilter>
  <phoneticPr fontId="2"/>
  <printOptions horizontalCentered="1"/>
  <pageMargins left="0.43307086614173229" right="0.23622047244094491" top="0.55118110236220474" bottom="0.55118110236220474" header="0.31496062992125984" footer="0.31496062992125984"/>
  <pageSetup paperSize="9" scale="50" fitToHeight="0" orientation="portrait" r:id="rId1"/>
  <headerFooter>
    <oddFooter>&amp;R&amp;9 2024年4月1日更新</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9E3554F535D34C9772E513257BEED1" ma:contentTypeVersion="11" ma:contentTypeDescription="Create a new document." ma:contentTypeScope="" ma:versionID="a383857093f862b59940bf2e810ccbf8">
  <xsd:schema xmlns:xsd="http://www.w3.org/2001/XMLSchema" xmlns:xs="http://www.w3.org/2001/XMLSchema" xmlns:p="http://schemas.microsoft.com/office/2006/metadata/properties" xmlns:ns2="fa92c527-f821-4cdf-b9d3-d245998aee58" xmlns:ns3="0500ca79-0cff-497b-be72-1ae5ee321b12" targetNamespace="http://schemas.microsoft.com/office/2006/metadata/properties" ma:root="true" ma:fieldsID="817f0d9c90c619a933a646f608e4d8d4" ns2:_="" ns3:_="">
    <xsd:import namespace="fa92c527-f821-4cdf-b9d3-d245998aee58"/>
    <xsd:import namespace="0500ca79-0cff-497b-be72-1ae5ee321b1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92c527-f821-4cdf-b9d3-d245998aee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58208207-6691-4314-81b2-73db3e7145d1"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500ca79-0cff-497b-be72-1ae5ee321b12"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0c87108-e79d-4738-8e3e-1b0b9abb1d32}" ma:internalName="TaxCatchAll" ma:showField="CatchAllData" ma:web="0500ca79-0cff-497b-be72-1ae5ee321b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500ca79-0cff-497b-be72-1ae5ee321b12" xsi:nil="true"/>
    <lcf76f155ced4ddcb4097134ff3c332f xmlns="fa92c527-f821-4cdf-b9d3-d245998aee5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AD46D2F-C116-4AE0-9B3B-99ED770D4949}"/>
</file>

<file path=customXml/itemProps2.xml><?xml version="1.0" encoding="utf-8"?>
<ds:datastoreItem xmlns:ds="http://schemas.openxmlformats.org/officeDocument/2006/customXml" ds:itemID="{70AAFFA6-14BB-4FE0-99C5-E395327514A5}"/>
</file>

<file path=customXml/itemProps3.xml><?xml version="1.0" encoding="utf-8"?>
<ds:datastoreItem xmlns:ds="http://schemas.openxmlformats.org/officeDocument/2006/customXml" ds:itemID="{8CE81CE6-35A6-446E-84D0-41F17F69756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海投申込書</vt:lpstr>
      <vt:lpstr>別添 1</vt:lpstr>
      <vt:lpstr>別添２</vt:lpstr>
      <vt:lpstr>別添 3</vt:lpstr>
      <vt:lpstr>国名称</vt:lpstr>
      <vt:lpstr>通貨略称</vt:lpstr>
      <vt:lpstr>資産の所有者</vt:lpstr>
      <vt:lpstr>23年3月改正NEXI使用欄</vt:lpstr>
      <vt:lpstr>コントロール</vt:lpstr>
      <vt:lpstr>貼付用（申込書）</vt:lpstr>
      <vt:lpstr>コントロール!Print_Area</vt:lpstr>
      <vt:lpstr>海投申込書!Print_Area</vt:lpstr>
      <vt:lpstr>'貼付用（申込書）'!Print_Area</vt:lpstr>
      <vt:lpstr>'別添 1'!Print_Area</vt:lpstr>
      <vt:lpstr>'別添 3'!Print_Area</vt:lpstr>
      <vt:lpstr>別添２!Print_Area</vt:lpstr>
      <vt:lpstr>'貼付用（申込書）'!Print_Titles</vt:lpstr>
      <vt:lpstr>外貨の種類</vt:lpstr>
      <vt:lpstr>国名称一覧</vt:lpstr>
      <vt:lpstr>資産の保有者</vt:lpstr>
      <vt:lpstr>通貨略称</vt:lpstr>
    </vt:vector>
  </TitlesOfParts>
  <Company>日本貿易保険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日本貿易保険</dc:creator>
  <cp:lastModifiedBy>日本貿易保険</cp:lastModifiedBy>
  <cp:lastPrinted>2023-12-13T00:35:07Z</cp:lastPrinted>
  <dcterms:created xsi:type="dcterms:W3CDTF">2013-12-06T01:13:51Z</dcterms:created>
  <dcterms:modified xsi:type="dcterms:W3CDTF">2024-03-04T02:09:46Z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0x010100979E3554F535D34C9772E513257BEED1</vt:lpwstr>
  </property>
</Properties>
</file>